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 windowWidth="10470" windowHeight="11160" tabRatio="925" activeTab="5"/>
  </bookViews>
  <sheets>
    <sheet name="IS" sheetId="1" r:id="rId1"/>
    <sheet name="BS" sheetId="2" r:id="rId2"/>
    <sheet name="CF" sheetId="3" r:id="rId3"/>
    <sheet name="Equity" sheetId="4" r:id="rId4"/>
    <sheet name="IS Notes" sheetId="5" r:id="rId5"/>
    <sheet name="BS Notes" sheetId="6" r:id="rId6"/>
    <sheet name="CF Notes" sheetId="7" r:id="rId7"/>
    <sheet name="Other" sheetId="8" r:id="rId8"/>
    <sheet name="Subs, Assoc &amp; JVs_SILGROUP" sheetId="9" r:id="rId9"/>
    <sheet name="Cognos_Office_Connection_Cache" sheetId="10" state="veryHidden" r:id="rId10"/>
  </sheets>
  <definedNames>
    <definedName name="EV__LASTREFTIME__" hidden="1">41536.5169560185</definedName>
    <definedName name="ID" localSheetId="1" hidden="1">"d383d60b-63b1-4394-b011-07304e3e5e97"</definedName>
    <definedName name="ID" localSheetId="5" hidden="1">"2da8cc18-9459-45a0-85e8-54bfb99f6d31"</definedName>
    <definedName name="ID" localSheetId="2" hidden="1">"5e5d3c57-1ade-4db1-b7d5-1cb43025efdf"</definedName>
    <definedName name="ID" localSheetId="6" hidden="1">"322e9ccb-143c-41ad-abb2-55a24a49863d"</definedName>
    <definedName name="ID" localSheetId="9" hidden="1">"4a011a9a-dd4e-4c67-8021-9af38c4b2406"</definedName>
    <definedName name="ID" localSheetId="3" hidden="1">"4e5943ae-a48e-4bd4-a115-019c8b267777"</definedName>
    <definedName name="ID" localSheetId="0" hidden="1">"92b97f69-b89a-496a-bbb3-2533e084302a"</definedName>
    <definedName name="ID" localSheetId="4" hidden="1">"94e26e69-bca0-4618-a619-4341016efa8d"</definedName>
    <definedName name="ID" localSheetId="7" hidden="1">"0d53bf69-a950-4bf5-b23b-806fb0896630"</definedName>
    <definedName name="ID" localSheetId="8" hidden="1">"c7585009-0814-4827-9e97-1b84132ffff6"</definedName>
    <definedName name="OLE_LINK1" localSheetId="7">'Other'!#REF!</definedName>
    <definedName name="_xlnm.Print_Area" localSheetId="1">'BS'!$A$1:$F$37</definedName>
    <definedName name="_xlnm.Print_Area" localSheetId="5">'BS Notes'!$A$1:$H$212</definedName>
    <definedName name="_xlnm.Print_Area" localSheetId="2">'CF'!$A$1:$F$26</definedName>
    <definedName name="_xlnm.Print_Area" localSheetId="6">'CF Notes'!$A$1:$H$48</definedName>
    <definedName name="_xlnm.Print_Area" localSheetId="3">'Equity'!$A$1:$I$20</definedName>
    <definedName name="_xlnm.Print_Area" localSheetId="0">'IS'!$A$1:$F$16</definedName>
    <definedName name="_xlnm.Print_Area" localSheetId="4">'IS Notes'!$A$1:$H$56</definedName>
    <definedName name="_xlnm.Print_Area" localSheetId="7">'Other'!$A$1:$H$15</definedName>
    <definedName name="_xlnm.Print_Area" localSheetId="8">'Subs, Assoc &amp; JVs_SILGROUP'!$A$1:$K$70</definedName>
    <definedName name="_xlnm.Print_Titles" localSheetId="6">'CF Notes'!$4:$5</definedName>
    <definedName name="_xlnm.Print_Titles" localSheetId="4">'IS Notes'!$1:$5</definedName>
    <definedName name="_xlnm.Print_Titles" localSheetId="7">'Other'!$1:$3</definedName>
  </definedNames>
  <calcPr calcMode="manual" fullCalcOnLoad="1"/>
</workbook>
</file>

<file path=xl/sharedStrings.xml><?xml version="1.0" encoding="utf-8"?>
<sst xmlns="http://schemas.openxmlformats.org/spreadsheetml/2006/main" count="584" uniqueCount="366">
  <si>
    <t>Number of shares</t>
  </si>
  <si>
    <t>Movement during the year</t>
  </si>
  <si>
    <t>The fair value of loans and receivables approximates their carrying value.</t>
  </si>
  <si>
    <t>Balance at beginning of year</t>
  </si>
  <si>
    <t>Amount of issued</t>
  </si>
  <si>
    <t>capital</t>
  </si>
  <si>
    <t>Interest of holding company</t>
  </si>
  <si>
    <t>Shares</t>
  </si>
  <si>
    <t>Indebtedness</t>
  </si>
  <si>
    <t>National Casino Resort Manco Holdings (Pty) Limited</t>
  </si>
  <si>
    <t>Sands Hotels Holdings (Namibia) (Pty) Limited</t>
  </si>
  <si>
    <t>Sun International of Lesotho (Pty) Limited</t>
  </si>
  <si>
    <t>Sun International (South Africa) Limited</t>
  </si>
  <si>
    <t>Sun International Management Limited</t>
  </si>
  <si>
    <t xml:space="preserve">SunWest International (Pty) Limited </t>
  </si>
  <si>
    <t xml:space="preserve">Teemane (Pty) Limited </t>
  </si>
  <si>
    <t>Transkei Sun International Limited</t>
  </si>
  <si>
    <t>Worcester Casino (Pty) Limited</t>
  </si>
  <si>
    <t>Balance at end of year</t>
  </si>
  <si>
    <t>Dividends received</t>
  </si>
  <si>
    <t>Real Africa Holdings Limited</t>
  </si>
  <si>
    <t>Weighted average</t>
  </si>
  <si>
    <t>DIVIDENDS PAID</t>
  </si>
  <si>
    <t>Share incentive schemes</t>
  </si>
  <si>
    <t>The weighted average interest and dividend rates were as follows:</t>
  </si>
  <si>
    <t>R000's</t>
  </si>
  <si>
    <t>Share based payment reserve</t>
  </si>
  <si>
    <t>Interest rates</t>
  </si>
  <si>
    <t>V&amp;A loan</t>
  </si>
  <si>
    <t>Current</t>
  </si>
  <si>
    <t>Overdraft</t>
  </si>
  <si>
    <t>Afrisun Gauteng (Pty) Limited</t>
  </si>
  <si>
    <t xml:space="preserve">Afrisun KZN (Pty) Limited </t>
  </si>
  <si>
    <t>Afrisun Leisure Investments (Pty) Limited</t>
  </si>
  <si>
    <t>Mangaung Sun (Pty) Limited</t>
  </si>
  <si>
    <t xml:space="preserve">Meropa Leisure and Entertainment (Pty) Limited </t>
  </si>
  <si>
    <t>Current portion</t>
  </si>
  <si>
    <t>Total liabilities</t>
  </si>
  <si>
    <t>Interest paid on borrowings</t>
  </si>
  <si>
    <t>Loans to subsidiaries</t>
  </si>
  <si>
    <t>Total assets</t>
  </si>
  <si>
    <t>BORROWINGS</t>
  </si>
  <si>
    <t>Current assets</t>
  </si>
  <si>
    <t>Capital and reserves</t>
  </si>
  <si>
    <t>Share capital</t>
  </si>
  <si>
    <t>INTEREST INCOME</t>
  </si>
  <si>
    <t>Total equity and liabilities</t>
  </si>
  <si>
    <t xml:space="preserve">for the year ended 30 June </t>
  </si>
  <si>
    <t xml:space="preserve">Dividend income </t>
  </si>
  <si>
    <t>Operating profit</t>
  </si>
  <si>
    <t>Ster Century Europe Ltd</t>
  </si>
  <si>
    <t>Accrued expenses</t>
  </si>
  <si>
    <t>Other payables</t>
  </si>
  <si>
    <t>Employee share based payments</t>
  </si>
  <si>
    <t>Investments in subsidiaries</t>
  </si>
  <si>
    <t>INVESTMENTS IN SUBSIDIARIES</t>
  </si>
  <si>
    <t>Interest earned on cash and cash equivalents</t>
  </si>
  <si>
    <t>Loans</t>
  </si>
  <si>
    <t>SHARE CAPITAL AND PREMIUM</t>
  </si>
  <si>
    <t>Non current assets</t>
  </si>
  <si>
    <t xml:space="preserve">Weighted average </t>
  </si>
  <si>
    <t>Swazispa Holdings Limited</t>
  </si>
  <si>
    <t>Net cash outflow from financing activities</t>
  </si>
  <si>
    <t>NIB</t>
  </si>
  <si>
    <t>NIB - Non interest bearing</t>
  </si>
  <si>
    <t>Fair value adjustments</t>
  </si>
  <si>
    <t>Imputed interest on loans receivable</t>
  </si>
  <si>
    <t>Ster Century Middle East Ltd</t>
  </si>
  <si>
    <t>Non current liabilities</t>
  </si>
  <si>
    <t>Shares at cost</t>
  </si>
  <si>
    <t>Retained earnings</t>
  </si>
  <si>
    <t>Total borrowings</t>
  </si>
  <si>
    <t>for the year ended 30 June</t>
  </si>
  <si>
    <t>Notes</t>
  </si>
  <si>
    <t>Revenue</t>
  </si>
  <si>
    <t>Interest income</t>
  </si>
  <si>
    <t>Interest expense</t>
  </si>
  <si>
    <t>Cash flows from operating activities</t>
  </si>
  <si>
    <t>Investment income</t>
  </si>
  <si>
    <t>Dividends paid</t>
  </si>
  <si>
    <t xml:space="preserve">Cash flows from investing activities </t>
  </si>
  <si>
    <t>Cash flows from financing activities</t>
  </si>
  <si>
    <t>INTEREST EXPENSE</t>
  </si>
  <si>
    <t>%</t>
  </si>
  <si>
    <t>Adjusted for:</t>
  </si>
  <si>
    <t>Effective tax rate</t>
  </si>
  <si>
    <t>Dividend income</t>
  </si>
  <si>
    <t>Authorised</t>
  </si>
  <si>
    <t>Share premium</t>
  </si>
  <si>
    <t>CASH FLOW INFORMATION</t>
  </si>
  <si>
    <t xml:space="preserve">      </t>
  </si>
  <si>
    <t>SUBSIDIARIES</t>
  </si>
  <si>
    <t>Listed</t>
  </si>
  <si>
    <t>Unlisted</t>
  </si>
  <si>
    <t>Sun International Inc</t>
  </si>
  <si>
    <t>ASSOCIATES</t>
  </si>
  <si>
    <t>City Lodge Hotels Ltd</t>
  </si>
  <si>
    <t>Lesotho Sun (Pty) Ltd</t>
  </si>
  <si>
    <t>SISA</t>
  </si>
  <si>
    <t>Namibia</t>
  </si>
  <si>
    <t>Swazi</t>
  </si>
  <si>
    <t>Royale</t>
  </si>
  <si>
    <t>Total</t>
  </si>
  <si>
    <t>Non cash items and items dealt with separately:</t>
  </si>
  <si>
    <t>Working capital changes</t>
  </si>
  <si>
    <t>Deferred tax assets</t>
  </si>
  <si>
    <t>- Ordinary shares</t>
  </si>
  <si>
    <t>Sun International of Lesotho (Pty) Ltd</t>
  </si>
  <si>
    <t>Borrowings</t>
  </si>
  <si>
    <t>Interest paid</t>
  </si>
  <si>
    <t>ASSETS</t>
  </si>
  <si>
    <t>EQUITY AND LIABILITIES</t>
  </si>
  <si>
    <t>Current liabilities</t>
  </si>
  <si>
    <t>DEFERRED TAX</t>
  </si>
  <si>
    <t>Deferred tax arises from the following temporary differences:</t>
  </si>
  <si>
    <t>Non current</t>
  </si>
  <si>
    <t>Deferred tax</t>
  </si>
  <si>
    <t xml:space="preserve">Balance at beginning of year </t>
  </si>
  <si>
    <t>6</t>
  </si>
  <si>
    <t>7</t>
  </si>
  <si>
    <t>Rm</t>
  </si>
  <si>
    <t>Preference share dividends</t>
  </si>
  <si>
    <t>Redeemable preference shares</t>
  </si>
  <si>
    <t>Other</t>
  </si>
  <si>
    <t>The carrying amounts of the borrowings are denominated in Rand.</t>
  </si>
  <si>
    <t>Total equity</t>
  </si>
  <si>
    <t>Net cash inflow from investing activities</t>
  </si>
  <si>
    <t>Financial instruments</t>
  </si>
  <si>
    <t>More than 6 months but not exceeding 1 year</t>
  </si>
  <si>
    <t>More than 1 year but not exceeding 2 years</t>
  </si>
  <si>
    <t>More than 2 years but not exceeding 5 years</t>
  </si>
  <si>
    <t>More than 5 years</t>
  </si>
  <si>
    <t>Bank overdraft</t>
  </si>
  <si>
    <t>LOANS AND RECEIVABLES</t>
  </si>
  <si>
    <t>Loans and receivables</t>
  </si>
  <si>
    <t>as at 30 June</t>
  </si>
  <si>
    <t>1.</t>
  </si>
  <si>
    <t>2.</t>
  </si>
  <si>
    <t>3.</t>
  </si>
  <si>
    <t>4.</t>
  </si>
  <si>
    <t>5.</t>
  </si>
  <si>
    <t>All borrowings are unsecured.</t>
  </si>
  <si>
    <t>6.</t>
  </si>
  <si>
    <t>7.</t>
  </si>
  <si>
    <t>8.</t>
  </si>
  <si>
    <t>9.</t>
  </si>
  <si>
    <t>10.</t>
  </si>
  <si>
    <t>Less than 6 months</t>
  </si>
  <si>
    <t>6 months - 1 year</t>
  </si>
  <si>
    <t>1 - 2 years</t>
  </si>
  <si>
    <t>2 - 3 years</t>
  </si>
  <si>
    <t>3 - 4 years</t>
  </si>
  <si>
    <t>The borrowings are repayable over the following periods:</t>
  </si>
  <si>
    <t>On demand or not exceeding 6 months</t>
  </si>
  <si>
    <t>Accounts payable and accruals</t>
  </si>
  <si>
    <t>Interest earned on loans and receivables</t>
  </si>
  <si>
    <t>Loans are due over the following periods:</t>
  </si>
  <si>
    <t>Less than 1 year</t>
  </si>
  <si>
    <t>ACCOUNTS PAYABLE AND ACCRUALS</t>
  </si>
  <si>
    <t>The fair value of accounts payable and accruals approximate their carrying value.</t>
  </si>
  <si>
    <t>INTEREST IN PRINCIPAL SUBSIDIARIES</t>
  </si>
  <si>
    <t>TAX</t>
  </si>
  <si>
    <t>Reconciliation of rate of tax</t>
  </si>
  <si>
    <t>OPERATING PROFIT IS STATED AFTER THE FOLLOWING:</t>
  </si>
  <si>
    <t>Afrisun KZN Manco (Pty) Ltd</t>
  </si>
  <si>
    <t>Mangaung Casino Resort Manco (Pty) Limited</t>
  </si>
  <si>
    <t>Meropa Casino Resort Manco (Pty) Limited</t>
  </si>
  <si>
    <t>Winelands Casino Manco (Pty) Limited</t>
  </si>
  <si>
    <t>Share issue</t>
  </si>
  <si>
    <t>Release of share based payment reserve</t>
  </si>
  <si>
    <t>Deemed treasury shares</t>
  </si>
  <si>
    <t>Tax</t>
  </si>
  <si>
    <t>4 years and onwards</t>
  </si>
  <si>
    <t>Loan from subsidiary</t>
  </si>
  <si>
    <t>Cash and cash equivalents at beginning of year</t>
  </si>
  <si>
    <t>Cash and cash equivalents at end of year</t>
  </si>
  <si>
    <t>Standard rate – South African</t>
  </si>
  <si>
    <t>Issued*</t>
  </si>
  <si>
    <t>Increase of 1%</t>
  </si>
  <si>
    <t xml:space="preserve">Decrease of 1% </t>
  </si>
  <si>
    <t>Gauteng Casino Resort Manco (Pty) Limited</t>
  </si>
  <si>
    <t>Kimberley Casino Resort Manco (Pty) Limited</t>
  </si>
  <si>
    <t>Sun International Investments No. 2 Limited</t>
  </si>
  <si>
    <t>Profit before tax</t>
  </si>
  <si>
    <t>CONTINGENT LIABILITY</t>
  </si>
  <si>
    <t>Less: Impairment of loans to subsidiaries</t>
  </si>
  <si>
    <t>Other than the impaired loans, the loans are fully performing with the associated credit risk considered to be low.</t>
  </si>
  <si>
    <t>Cash utilised by operations before working capital changes</t>
  </si>
  <si>
    <t>Net cash and cash equivalents movement for the year</t>
  </si>
  <si>
    <t>Deferred tax  - current year</t>
  </si>
  <si>
    <t xml:space="preserve">Exercised treasury share options </t>
  </si>
  <si>
    <t>The following are the contractual undiscounted maturities of financial liabilities (including principal and interest payments) presented in Rands:</t>
  </si>
  <si>
    <t>Mahogony Rose Investments 46 (Pty) Limited</t>
  </si>
  <si>
    <t>workings for the share capital</t>
  </si>
  <si>
    <t>add</t>
  </si>
  <si>
    <t>total</t>
  </si>
  <si>
    <t>Current tax    - current year</t>
  </si>
  <si>
    <t>Cash and cash equivalents</t>
  </si>
  <si>
    <t>Withholding tax</t>
  </si>
  <si>
    <t>Increase in share capital</t>
  </si>
  <si>
    <t>Profit for the year</t>
  </si>
  <si>
    <t>Total comprensive income for the year</t>
  </si>
  <si>
    <t>Imputed interest on V&amp;A loan</t>
  </si>
  <si>
    <t>Other comprehensive income</t>
  </si>
  <si>
    <t>Year end interest and dividend rates as follows:</t>
  </si>
  <si>
    <t>Increase in bank overdraft</t>
  </si>
  <si>
    <t>Tax paid</t>
  </si>
  <si>
    <t>Main Street 703 (Pty) Ltd</t>
  </si>
  <si>
    <t>Revenue:</t>
  </si>
  <si>
    <t>COMPANY STATEMENTS OF COMPREHENSIVE INCOME</t>
  </si>
  <si>
    <t>COMPANY STATEMENTS OF FINANCIAL POSITION</t>
  </si>
  <si>
    <t>COMPANY STATEMENTS OF CASH FLOWS</t>
  </si>
  <si>
    <t>COMPANY STATEMENTS OF CHANGES IN EQUITY</t>
  </si>
  <si>
    <t>NOTES TO THE COMPANY FINANCIAL STATEMENTS</t>
  </si>
  <si>
    <t>NOTES TO THE COMPANY FINANCIAL STATEMENTS (CONTINUED)</t>
  </si>
  <si>
    <t>Additional investment in SFIR</t>
  </si>
  <si>
    <t>Directors fees</t>
  </si>
  <si>
    <t>Disallowable expenses</t>
  </si>
  <si>
    <t xml:space="preserve">Exempt income </t>
  </si>
  <si>
    <t>Accounts receivable</t>
  </si>
  <si>
    <t>Security Transfer Tax</t>
  </si>
  <si>
    <t>Dvidends paid</t>
  </si>
  <si>
    <t>Balance at 30 June 2012</t>
  </si>
  <si>
    <t>Other non current liability</t>
  </si>
  <si>
    <t>OTHER NON CURRENT LIABILITIES</t>
  </si>
  <si>
    <t>Emfuleni guarantee fee liability</t>
  </si>
  <si>
    <t>Guarantee fees</t>
  </si>
  <si>
    <t>RELATED PARTY</t>
  </si>
  <si>
    <t>The following transactions were carried out with related parties:</t>
  </si>
  <si>
    <t>(i)</t>
  </si>
  <si>
    <t>Balance at beginning of the year</t>
  </si>
  <si>
    <t>15.</t>
  </si>
  <si>
    <t>Statutory shares in issue at end of year</t>
  </si>
  <si>
    <t>Limited up to the maximum amount of R60 million.</t>
  </si>
  <si>
    <t>16.</t>
  </si>
  <si>
    <t>Interest income accrued for the year under review</t>
  </si>
  <si>
    <t xml:space="preserve">Intercompany receivable </t>
  </si>
  <si>
    <t>Balance at 30 June 2013</t>
  </si>
  <si>
    <t>Deferred tax liabilities</t>
  </si>
  <si>
    <t>Doubtful debts and prepayments</t>
  </si>
  <si>
    <t>To be recovered after more than 12 months</t>
  </si>
  <si>
    <t>Foreign exchange profit</t>
  </si>
  <si>
    <t>A final dividend of 150 cents per share for the year ended 30 June 2012 was declared on 24 August 2012 and paid on 25 September 2012</t>
  </si>
  <si>
    <t>An interim dividend of 110 cents per share for the year ended 30 June 2013 was declared on 22 February 2013 and paid on 25 March 2013</t>
  </si>
  <si>
    <t>Prior year tax charged to statements of comprehensive income (refer note 4)</t>
  </si>
  <si>
    <t>Current year tax charged to statements of comprehensive income (refer note 4)</t>
  </si>
  <si>
    <t>Cash generated by operations</t>
  </si>
  <si>
    <t>Net cash inflow from operating activities</t>
  </si>
  <si>
    <t>Increase in investment in SFIR</t>
  </si>
  <si>
    <t>Repayments during the year</t>
  </si>
  <si>
    <t>Reclassification from deferred tax asset (fair value adjustments)</t>
  </si>
  <si>
    <t>Sun International Limited has issued a guarantee in favour of Nedbank Limited in respect of facilities entered into with Emfuleni Resorts (Pty) Ltd up to a maximum of R700 million. A liability was raised in the prior year (refer to note 12). A corresponding intercompany receivable was raised with Emfuleni (Pty) Ltd and interest was charged at 8.9% per annum on this balance. The movement on the intercompany balance for the year is as follows:</t>
  </si>
  <si>
    <t>Fair value adjustment</t>
  </si>
  <si>
    <t>Reclassification to deferred tax liability (fair value adjustments)</t>
  </si>
  <si>
    <t>(ii)</t>
  </si>
  <si>
    <t>Sun International Limited has issued a guarantee in favour of Nedbank Limited in respect of the loan facilities entered into with Dinokana Proprietary</t>
  </si>
  <si>
    <t>Loans to related parties</t>
  </si>
  <si>
    <t>Loan to Dinokana:</t>
  </si>
  <si>
    <t>Loans advanced during the year</t>
  </si>
  <si>
    <t>The loan is interest free and has no fixed repayment terms.</t>
  </si>
  <si>
    <t>Balance at end of the year</t>
  </si>
  <si>
    <t>Balance at 30 June 2014</t>
  </si>
  <si>
    <t>Powerbet Gaming (Pty) Ltd</t>
  </si>
  <si>
    <t>Ocean Club Casino Inc</t>
  </si>
  <si>
    <t>Sun Casinos Colombia</t>
  </si>
  <si>
    <t>The fair value of borrowings approximate their carrying values except for the V&amp;A loan which has a fair value of  R245 million (2013: R258 million). The fair value has been determined on a discounted cash flow basis using a discount rate of 9% (2013: 9%).</t>
  </si>
  <si>
    <t>Term Facility</t>
  </si>
  <si>
    <t>11.</t>
  </si>
  <si>
    <t>12.</t>
  </si>
  <si>
    <t>Term facilities</t>
  </si>
  <si>
    <t>Swaziland</t>
  </si>
  <si>
    <t>Zambia</t>
  </si>
  <si>
    <t>Nigeria</t>
  </si>
  <si>
    <t>A final dividend of 155 cents per share for the year ended 30 June 2013 was declared on 23 August 2013 and paid on 23 September 2013</t>
  </si>
  <si>
    <t>An interim dividend of 90 cents per share for the year ended 30 June 2014 was declared on 21 February 2014 and paid on 24 March 2014</t>
  </si>
  <si>
    <t>(Credited)/charged to statement of comprehensive income</t>
  </si>
  <si>
    <t>Statement of comprehensive income (credit)/charge for the year</t>
  </si>
  <si>
    <t>Net deferred tax (asset)/liability</t>
  </si>
  <si>
    <t>Note</t>
  </si>
  <si>
    <t>* The issued preference shares have been included in borrowings in note 10.</t>
  </si>
  <si>
    <t>13.</t>
  </si>
  <si>
    <t>(Liability)/asset at beginning of year</t>
  </si>
  <si>
    <t>Liability at end of year</t>
  </si>
  <si>
    <t>Increase/(decrease) in borrowings</t>
  </si>
  <si>
    <t xml:space="preserve">Increase/(decrease) in non current borrowings </t>
  </si>
  <si>
    <t>Increase in share incentive schemes</t>
  </si>
  <si>
    <t>14.</t>
  </si>
  <si>
    <t>SUBSEQUENT EVENTS</t>
  </si>
  <si>
    <t>FEC liability</t>
  </si>
  <si>
    <t>Movement in FEC liability</t>
  </si>
  <si>
    <t>US Dollar</t>
  </si>
  <si>
    <t>South African Rand</t>
  </si>
  <si>
    <t>Nigerian Naira</t>
  </si>
  <si>
    <t>Chilean Pesos</t>
  </si>
  <si>
    <t>The carrying amounts of the loans to subsidiaries are denominated in the following currencies:</t>
  </si>
  <si>
    <t>Loan to Kalahari Sands:</t>
  </si>
  <si>
    <t>Repayments made during the year</t>
  </si>
  <si>
    <t>Loan to SFIR:</t>
  </si>
  <si>
    <t>Capitalised to investment in subsidiary</t>
  </si>
  <si>
    <t>Loan to Sun International Investments No 2:</t>
  </si>
  <si>
    <t>Sale of treasury shares</t>
  </si>
  <si>
    <t>Write off of loan</t>
  </si>
  <si>
    <t>Loan to Sunwest:</t>
  </si>
  <si>
    <t>Loan to TCN:</t>
  </si>
  <si>
    <t>Interest for the year</t>
  </si>
  <si>
    <t>Revaluation of loan</t>
  </si>
  <si>
    <t>Reversal of withholding taxes</t>
  </si>
  <si>
    <t>(iii)</t>
  </si>
  <si>
    <t>Sale of subsidiary to related party:</t>
  </si>
  <si>
    <t>The loan bears interest at prime less 1% and has no fixed repayment terms.</t>
  </si>
  <si>
    <t>The loan was written off at 30 June 2014 due to the sale of the Company's investment in this subsidiary.</t>
  </si>
  <si>
    <t>The loan is interest free and is repayable in May 2022.</t>
  </si>
  <si>
    <t>The loan bears interest at 5% and has no fixed repayment terms.</t>
  </si>
  <si>
    <t xml:space="preserve">                    - prior year</t>
  </si>
  <si>
    <t>Prior year (over)/under provision</t>
  </si>
  <si>
    <t>(Increase)/decrease in loans to subsidiaries</t>
  </si>
  <si>
    <t>Total comprehensive income for the year</t>
  </si>
  <si>
    <t>Other non current investments and loans (made)/realised</t>
  </si>
  <si>
    <t>Country of incorporation</t>
  </si>
  <si>
    <t>South Africa</t>
  </si>
  <si>
    <t>Panama</t>
  </si>
  <si>
    <t>Bermuda</t>
  </si>
  <si>
    <t>Chile</t>
  </si>
  <si>
    <t>Colombia</t>
  </si>
  <si>
    <t>Lesotho</t>
  </si>
  <si>
    <t>Botswana</t>
  </si>
  <si>
    <t>1. This company has been deregistered.</t>
  </si>
  <si>
    <t>Emfuleni Casino Resorts Manco (Pty) Limited</t>
  </si>
  <si>
    <r>
      <t>Emfuleni Resorts (Pty) Limited</t>
    </r>
    <r>
      <rPr>
        <sz val="10"/>
        <rFont val="Bookshelf Symbol 7"/>
        <family val="0"/>
      </rPr>
      <t xml:space="preserve"> </t>
    </r>
  </si>
  <si>
    <t>2. This includes the effective 19% holding which was sold as a part of the Emfuleni licence bid.</t>
  </si>
  <si>
    <t>Royale Resorts Holdings Limited</t>
  </si>
  <si>
    <t>3. Amount of share capital is stated in US$.</t>
  </si>
  <si>
    <t>SFI Resorts SA</t>
  </si>
  <si>
    <t>4. Amount of share capital stated in Chilean Pesos (millions).</t>
  </si>
  <si>
    <t>5. Amount of share capital stated in Botswana Pula.</t>
  </si>
  <si>
    <t>Sun International (Botswana) (Pty) Limited</t>
  </si>
  <si>
    <t>6. Registered as an external company in South Africa.</t>
  </si>
  <si>
    <t>Sun International Travel (Pty) Limited</t>
  </si>
  <si>
    <t>7. Disposed off as at 30 June 2014.</t>
  </si>
  <si>
    <r>
      <t xml:space="preserve">8. </t>
    </r>
    <r>
      <rPr>
        <i/>
        <sz val="10"/>
        <rFont val="Arial"/>
        <family val="2"/>
      </rPr>
      <t>Amount of share capital stated in Nigerian Naira.</t>
    </r>
  </si>
  <si>
    <t>Tourist Company of Nigeria Plc</t>
  </si>
  <si>
    <t>Western Cape Casino Resort Manco (Pty) Limited</t>
  </si>
  <si>
    <t>Sun International (Zambia) Limited</t>
  </si>
  <si>
    <t>The loans and receivables are classified as level 3 financial instruments and there have been no changes or transfers between levels during the year.</t>
  </si>
  <si>
    <t>The FEC is classified as a level 2 financial instrument .</t>
  </si>
  <si>
    <t>Operational costs</t>
  </si>
  <si>
    <t>A change of 1% in interest rates at the reporting date would have (decreased)/increased profit before tax by the amounts shown below.  This analysis assumes that all other variables remain constant.  The analysis is performed on the same basis as for 2013.</t>
  </si>
  <si>
    <t>Loan to SI Lesotho:</t>
  </si>
  <si>
    <t>There were no material events subsequent to year end.</t>
  </si>
  <si>
    <t>Operational costs:</t>
  </si>
  <si>
    <t>Ordinary shareholders' equity</t>
  </si>
  <si>
    <t>Loan to Group company</t>
  </si>
  <si>
    <t>The interests of the Company in the aggregate pre tax net profits and losses of its subsidiaries amounted to R1 363 million (2013: R1 196 million) and R104 million (2013: R32 million) respectively and post tax net profits and losses of its subsidiaries amounted to R1 039 million (2013: R822 million) and R103 million (2013: R47 million) respectively.</t>
  </si>
  <si>
    <t>A final gross dividend of 155 cents per share for the year ended 30 June 2014 was declared on 22 August 2014 and paid on 22 September 2014. The Company has no STC credits available and these dividends are therefore subject to the 15% withholding tax, resulting in a net dividend of 131.75 cents per share.</t>
  </si>
  <si>
    <t>1 875 517 shares in the unissued share capital of the Company remain under the control of the directors as a specific authority in terms of section 38(1) of the Companies Act to allot and issue in accordance with the share option scheme. 10 780 000 shares were placed under the specific control of the directors to allot and issue in accordance with the EGP and BSMP.</t>
  </si>
  <si>
    <t>As at 30 June 2014, interest rates on 78% (2013: 38%) of the Company's borrowings were fixed.  100% (2013: 100%) of these fixed borrowings were for periods longer than 12 months.  The interest rates other than on the V&amp;A loan, approximate those currently available to the group in the market.</t>
  </si>
  <si>
    <t xml:space="preserve">A register of non current loans is available for inspection at the registered office of the Company. </t>
  </si>
  <si>
    <t>The Company's borrowings are not restricted by its memorandum of incorporation.</t>
  </si>
  <si>
    <t>The Company has guaranteed borrowing facilities of various subsidiaries in which the Company has less than 100% shareholding. The Company has therefore effectively underwritten the minorities’ share of these facilities in the amount of R199 million at 30 June 2014 (June 2013: R240 million).</t>
  </si>
  <si>
    <t>Loan to Ocean Sun Casino:</t>
  </si>
  <si>
    <t>Loan to Sun International Travel Proprietary Limited:</t>
  </si>
  <si>
    <t>The Company sold its investment in Sun International Travel Proprietary Limited at 30 June 2014 to a company in which Ms ZBM Bassa, who serves as a non executive director on the SIL Board, has an interest.</t>
  </si>
  <si>
    <r>
      <t xml:space="preserve">* </t>
    </r>
    <r>
      <rPr>
        <i/>
        <sz val="10"/>
        <rFont val="Arial"/>
        <family val="2"/>
      </rPr>
      <t>Excludes Employee Share Trusts.</t>
    </r>
  </si>
  <si>
    <t>Effective holding*</t>
  </si>
  <si>
    <t>150 000 000 (2013:150 000 000) ordinary shares of 8 cents each</t>
  </si>
  <si>
    <t>100 000 000 (2013:100 000 000) variable rate cumulative redeemable preference shares of 1 cent each</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</si>
</sst>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R&quot;\ * #,##0_ ;_ &quot;R&quot;\ * \-#,##0_ ;_ &quot;R&quot;\ * &quot;-&quot;_ ;_ @_ "/>
    <numFmt numFmtId="165" formatCode="_ * #,##0_ ;_ * \-#,##0_ ;_ * &quot;-&quot;_ ;_ @_ "/>
    <numFmt numFmtId="166" formatCode="_ &quot;R&quot;\ * #,##0.00_ ;_ &quot;R&quot;\ * \-#,##0.00_ ;_ &quot;R&quot;\ * &quot;-&quot;??_ ;_ @_ "/>
    <numFmt numFmtId="167" formatCode="_ * #,##0.00_ ;_ * \-#,##0.00_ ;_ * &quot;-&quot;??_ ;_ @_ "/>
    <numFmt numFmtId="168" formatCode="_ * #,##0.0_ ;_ * \-#,##0.0_ ;_ * &quot;-&quot;??_ ;_ @_ "/>
    <numFmt numFmtId="169" formatCode="_ * #,##0_ ;_ * \-#,##0_ ;_ * &quot;-&quot;??_ ;_ @_ "/>
    <numFmt numFmtId="170" formatCode="_ * #,##0.000_ ;_ * \-#,##0.000_ ;_ * &quot;-&quot;??_ ;_ @_ "/>
    <numFmt numFmtId="171" formatCode="#,##0;\(#,##0\)"/>
    <numFmt numFmtId="172" formatCode="0.0"/>
    <numFmt numFmtId="173" formatCode="#\ ###\ ##0;\(#\ ###\ ##0\)"/>
    <numFmt numFmtId="174" formatCode="#,##0.0;\(#,##0.0\)"/>
    <numFmt numFmtId="175" formatCode="#\ ###\ ##0\ ;\(#\ ###\ ##0\)"/>
    <numFmt numFmtId="176" formatCode="#,##0\ ;\(#,##0\)"/>
    <numFmt numFmtId="177" formatCode="#\ ##0\ ;\(#\ ##0\)"/>
    <numFmt numFmtId="178" formatCode="#\ ###\ ##0.0\ ;\(#\ ###\ ##0.0\)"/>
    <numFmt numFmtId="179" formatCode="0.0%"/>
    <numFmt numFmtId="180" formatCode="###\ ###\ ##0\ ;\(###\ ###\ ##0\);\ &quot;-  &quot;"/>
    <numFmt numFmtId="181" formatCode="_(* #,##0.0_);_(* \(#,##0.0\);_(* &quot;-&quot;?_);_(@_)"/>
    <numFmt numFmtId="182" formatCode="###.\ ###\ ##0\ ;\(###.\ ###\ ##0\);\ &quot;-  &quot;"/>
    <numFmt numFmtId="183" formatCode="#.0\ ###\ ##0;\(#.0\ ###\ ##0\)"/>
    <numFmt numFmtId="184" formatCode="#,##0.0"/>
    <numFmt numFmtId="185" formatCode="0.0%;\(0.0%\)"/>
    <numFmt numFmtId="186" formatCode="########0\ ;\(########0\);\ &quot;-  &quot;"/>
    <numFmt numFmtId="187" formatCode="###\ ###\ ##0\ ;\(########0\);\ &quot;-  &quot;"/>
    <numFmt numFmtId="188" formatCode="#\ ##0;\(#\ ##0\)"/>
    <numFmt numFmtId="189" formatCode="_ * #\ ##0_ ;_ * \-#,##0_ ;_ * &quot;-&quot;??_ ;_ @_ "/>
    <numFmt numFmtId="190" formatCode="###0;\(#,##0\)"/>
    <numFmt numFmtId="191" formatCode="_(* #,##0_);_(* \(#,##0\);_(* &quot;-&quot;??_);_(@_)"/>
    <numFmt numFmtId="192" formatCode="#,##0_);\(#,##0\);\-"/>
    <numFmt numFmtId="193" formatCode="#,##0.0_);\(#,##0.0\);\-"/>
    <numFmt numFmtId="194" formatCode="#,##0.00_);\(#,##0.00\);\-"/>
    <numFmt numFmtId="195" formatCode="&quot;Yes&quot;;&quot;Yes&quot;;&quot;No&quot;"/>
    <numFmt numFmtId="196" formatCode="&quot;True&quot;;&quot;True&quot;;&quot;False&quot;"/>
    <numFmt numFmtId="197" formatCode="&quot;On&quot;;&quot;On&quot;;&quot;Off&quot;"/>
    <numFmt numFmtId="198" formatCode="[$€-2]\ #,##0.00_);[Red]\([$€-2]\ #,##0.00\)"/>
  </numFmts>
  <fonts count="57">
    <font>
      <sz val="10"/>
      <name val="Arial"/>
      <family val="0"/>
    </font>
    <font>
      <b/>
      <sz val="10"/>
      <name val="Arial"/>
      <family val="2"/>
    </font>
    <font>
      <sz val="16"/>
      <name val="Arial"/>
      <family val="2"/>
    </font>
    <font>
      <b/>
      <sz val="16"/>
      <name val="Arial"/>
      <family val="2"/>
    </font>
    <font>
      <i/>
      <sz val="10"/>
      <name val="Arial"/>
      <family val="2"/>
    </font>
    <font>
      <sz val="10"/>
      <color indexed="10"/>
      <name val="Arial"/>
      <family val="2"/>
    </font>
    <font>
      <sz val="10"/>
      <color indexed="8"/>
      <name val="Arial"/>
      <family val="2"/>
    </font>
    <font>
      <b/>
      <sz val="10"/>
      <color indexed="10"/>
      <name val="Arial"/>
      <family val="2"/>
    </font>
    <font>
      <sz val="8"/>
      <name val="Arial"/>
      <family val="2"/>
    </font>
    <font>
      <b/>
      <sz val="10"/>
      <color indexed="8"/>
      <name val="Arial"/>
      <family val="2"/>
    </font>
    <font>
      <b/>
      <i/>
      <sz val="10"/>
      <name val="Arial"/>
      <family val="2"/>
    </font>
    <font>
      <sz val="10"/>
      <color indexed="9"/>
      <name val="Arial"/>
      <family val="2"/>
    </font>
    <font>
      <b/>
      <sz val="10"/>
      <color indexed="9"/>
      <name val="Arial"/>
      <family val="2"/>
    </font>
    <font>
      <u val="single"/>
      <sz val="7.5"/>
      <color indexed="12"/>
      <name val="Arial"/>
      <family val="2"/>
    </font>
    <font>
      <u val="single"/>
      <sz val="7.5"/>
      <color indexed="36"/>
      <name val="Arial"/>
      <family val="2"/>
    </font>
    <font>
      <b/>
      <u val="single"/>
      <sz val="10"/>
      <name val="Arial"/>
      <family val="2"/>
    </font>
    <font>
      <sz val="10"/>
      <name val="Bookshelf Symbol 7"/>
      <family val="0"/>
    </font>
    <font>
      <i/>
      <sz val="9"/>
      <name val="Arial"/>
      <family val="2"/>
    </font>
    <font>
      <b/>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57"/>
      <name val="Arial"/>
      <family val="2"/>
    </font>
    <font>
      <b/>
      <sz val="18"/>
      <color indexed="62"/>
      <name val="Cambria"/>
      <family val="2"/>
    </font>
    <font>
      <b/>
      <sz val="11"/>
      <color indexed="8"/>
      <name val="Calibri"/>
      <family val="2"/>
    </font>
    <font>
      <b/>
      <sz val="10"/>
      <color indexed="30"/>
      <name val="Arial"/>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0"/>
      <color rgb="FF329664"/>
      <name val="Arial"/>
      <family val="2"/>
    </font>
    <font>
      <b/>
      <sz val="18"/>
      <color theme="3"/>
      <name val="Cambria"/>
      <family val="2"/>
    </font>
    <font>
      <b/>
      <sz val="11"/>
      <color theme="1"/>
      <name val="Calibri"/>
      <family val="2"/>
    </font>
    <font>
      <b/>
      <sz val="10"/>
      <color rgb="FF0000C0"/>
      <name val="Arial"/>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rgb="FFC6EFCE"/>
        <bgColor indexed="64"/>
      </patternFill>
    </fill>
    <fill>
      <patternFill patternType="lightTrellis">
        <fgColor rgb="FFAFAFAF"/>
        <bgColor rgb="FFEBEBEB"/>
      </patternFill>
    </fill>
    <fill>
      <patternFill patternType="solid">
        <fgColor rgb="FFFFCC99"/>
        <bgColor indexed="64"/>
      </patternFill>
    </fill>
    <fill>
      <patternFill patternType="solid">
        <fgColor rgb="FFEBEBEB"/>
        <bgColor indexed="64"/>
      </patternFill>
    </fill>
    <fill>
      <patternFill patternType="solid">
        <fgColor rgb="FFFFFACD"/>
        <bgColor indexed="64"/>
      </patternFill>
    </fill>
    <fill>
      <patternFill patternType="solid">
        <fgColor indexed="22"/>
        <bgColor indexed="64"/>
      </patternFill>
    </fill>
    <fill>
      <patternFill patternType="solid">
        <fgColor rgb="FFE5F2FF"/>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8" fillId="0" borderId="1">
      <alignment horizontal="right" vertical="center"/>
      <protection/>
    </xf>
    <xf numFmtId="0" fontId="0" fillId="26" borderId="1">
      <alignment horizontal="center" vertical="center"/>
      <protection/>
    </xf>
    <xf numFmtId="0" fontId="8" fillId="0" borderId="1">
      <alignment horizontal="right" vertical="center"/>
      <protection/>
    </xf>
    <xf numFmtId="0" fontId="0" fillId="26" borderId="1">
      <alignment horizontal="left" vertical="center"/>
      <protection/>
    </xf>
    <xf numFmtId="0" fontId="41" fillId="27" borderId="2" applyNumberFormat="0" applyAlignment="0" applyProtection="0"/>
    <xf numFmtId="0" fontId="42" fillId="28" borderId="3" applyNumberFormat="0" applyAlignment="0" applyProtection="0"/>
    <xf numFmtId="0" fontId="0" fillId="26" borderId="1">
      <alignment horizontal="center" vertical="center"/>
      <protection/>
    </xf>
    <xf numFmtId="0" fontId="17" fillId="26" borderId="1">
      <alignment horizontal="center" vertical="center"/>
      <protection/>
    </xf>
    <xf numFmtId="167"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29" borderId="1">
      <alignment/>
      <protection/>
    </xf>
    <xf numFmtId="0" fontId="43" fillId="0" borderId="0" applyNumberFormat="0" applyFill="0" applyBorder="0" applyAlignment="0" applyProtection="0"/>
    <xf numFmtId="0" fontId="14" fillId="0" borderId="0" applyNumberFormat="0" applyFill="0" applyBorder="0" applyAlignment="0" applyProtection="0"/>
    <xf numFmtId="0" fontId="44" fillId="30" borderId="0" applyNumberFormat="0" applyBorder="0" applyAlignment="0" applyProtection="0"/>
    <xf numFmtId="0" fontId="0" fillId="0" borderId="1">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1" borderId="1">
      <alignment/>
      <protection/>
    </xf>
    <xf numFmtId="0" fontId="13" fillId="0" borderId="0" applyNumberFormat="0" applyFill="0" applyBorder="0" applyAlignment="0" applyProtection="0"/>
    <xf numFmtId="0" fontId="48" fillId="32" borderId="2" applyNumberFormat="0" applyAlignment="0" applyProtection="0"/>
    <xf numFmtId="0" fontId="49" fillId="0" borderId="7" applyNumberFormat="0" applyFill="0" applyAlignment="0" applyProtection="0"/>
    <xf numFmtId="0" fontId="0" fillId="0" borderId="1">
      <alignment horizontal="left" vertical="center"/>
      <protection/>
    </xf>
    <xf numFmtId="0" fontId="8" fillId="33" borderId="1">
      <alignment/>
      <protection/>
    </xf>
    <xf numFmtId="0" fontId="8" fillId="0" borderId="1">
      <alignment horizontal="right" vertical="center"/>
      <protection/>
    </xf>
    <xf numFmtId="0" fontId="8" fillId="34" borderId="1">
      <alignment horizontal="right" vertical="center"/>
      <protection/>
    </xf>
    <xf numFmtId="0" fontId="8" fillId="0" borderId="1">
      <alignment horizontal="center" vertical="center"/>
      <protection/>
    </xf>
    <xf numFmtId="0" fontId="17" fillId="35" borderId="1">
      <alignment/>
      <protection/>
    </xf>
    <xf numFmtId="0" fontId="17" fillId="36" borderId="1">
      <alignment/>
      <protection/>
    </xf>
    <xf numFmtId="0" fontId="17" fillId="0" borderId="1">
      <alignment horizontal="center" vertical="center" wrapText="1"/>
      <protection/>
    </xf>
    <xf numFmtId="0" fontId="18" fillId="26" borderId="1">
      <alignment horizontal="left" vertical="center" indent="1"/>
      <protection/>
    </xf>
    <xf numFmtId="0" fontId="50" fillId="37" borderId="0" applyNumberFormat="0" applyBorder="0" applyAlignment="0" applyProtection="0"/>
    <xf numFmtId="192" fontId="0" fillId="0" borderId="0">
      <alignment/>
      <protection/>
    </xf>
    <xf numFmtId="0" fontId="0" fillId="0" borderId="0">
      <alignment/>
      <protection/>
    </xf>
    <xf numFmtId="0" fontId="0" fillId="38" borderId="8" applyNumberFormat="0" applyFont="0" applyAlignment="0" applyProtection="0"/>
    <xf numFmtId="0" fontId="51" fillId="27" borderId="9" applyNumberFormat="0" applyAlignment="0" applyProtection="0"/>
    <xf numFmtId="0" fontId="52" fillId="0" borderId="1">
      <alignment/>
      <protection/>
    </xf>
    <xf numFmtId="9" fontId="0" fillId="0" borderId="0" applyFont="0" applyFill="0" applyBorder="0" applyAlignment="0" applyProtection="0"/>
    <xf numFmtId="9" fontId="0" fillId="0" borderId="0" applyFont="0" applyFill="0" applyBorder="0" applyAlignment="0" applyProtection="0"/>
    <xf numFmtId="0" fontId="0" fillId="26" borderId="1">
      <alignment horizontal="left" vertical="center"/>
      <protection/>
    </xf>
    <xf numFmtId="0" fontId="17" fillId="26" borderId="1">
      <alignment horizontal="center" vertical="center"/>
      <protection/>
    </xf>
    <xf numFmtId="0" fontId="1" fillId="35" borderId="1">
      <alignment horizontal="center" vertical="center"/>
      <protection/>
    </xf>
    <xf numFmtId="0" fontId="1" fillId="36" borderId="1">
      <alignment horizontal="center" vertical="center"/>
      <protection/>
    </xf>
    <xf numFmtId="0" fontId="1" fillId="35" borderId="1">
      <alignment horizontal="left" vertical="center"/>
      <protection/>
    </xf>
    <xf numFmtId="0" fontId="1" fillId="36" borderId="1">
      <alignment horizontal="left" vertical="center"/>
      <protection/>
    </xf>
    <xf numFmtId="0" fontId="53" fillId="0" borderId="0" applyNumberFormat="0" applyFill="0" applyBorder="0" applyAlignment="0" applyProtection="0"/>
    <xf numFmtId="0" fontId="54" fillId="0" borderId="10" applyNumberFormat="0" applyFill="0" applyAlignment="0" applyProtection="0"/>
    <xf numFmtId="0" fontId="55" fillId="0" borderId="1">
      <alignment/>
      <protection/>
    </xf>
    <xf numFmtId="0" fontId="56" fillId="0" borderId="0" applyNumberFormat="0" applyFill="0" applyBorder="0" applyAlignment="0" applyProtection="0"/>
  </cellStyleXfs>
  <cellXfs count="531">
    <xf numFmtId="0" fontId="0" fillId="0" borderId="0" xfId="0" applyAlignment="1">
      <alignment/>
    </xf>
    <xf numFmtId="0" fontId="0" fillId="0" borderId="11" xfId="0" applyBorder="1" applyAlignment="1">
      <alignment/>
    </xf>
    <xf numFmtId="0" fontId="1" fillId="0" borderId="0" xfId="0" applyFont="1" applyAlignment="1">
      <alignment wrapText="1"/>
    </xf>
    <xf numFmtId="0" fontId="0" fillId="0" borderId="0" xfId="0" applyAlignment="1">
      <alignment wrapText="1"/>
    </xf>
    <xf numFmtId="171" fontId="0" fillId="0" borderId="11" xfId="0" applyNumberFormat="1" applyBorder="1" applyAlignment="1">
      <alignment/>
    </xf>
    <xf numFmtId="171" fontId="3" fillId="0" borderId="0" xfId="0" applyNumberFormat="1" applyFont="1" applyAlignment="1">
      <alignment/>
    </xf>
    <xf numFmtId="0" fontId="1" fillId="0" borderId="11" xfId="0" applyFont="1" applyBorder="1" applyAlignment="1">
      <alignment/>
    </xf>
    <xf numFmtId="173" fontId="0" fillId="0" borderId="0" xfId="0" applyNumberFormat="1" applyAlignment="1">
      <alignment/>
    </xf>
    <xf numFmtId="0" fontId="1" fillId="0" borderId="0" xfId="0" applyFont="1" applyAlignment="1">
      <alignment/>
    </xf>
    <xf numFmtId="0" fontId="0" fillId="0" borderId="0" xfId="0" applyNumberFormat="1" applyAlignment="1">
      <alignment/>
    </xf>
    <xf numFmtId="0" fontId="0" fillId="0" borderId="0" xfId="0" applyFill="1" applyAlignment="1">
      <alignment/>
    </xf>
    <xf numFmtId="180" fontId="1" fillId="0" borderId="0" xfId="48" applyNumberFormat="1" applyFont="1" applyFill="1" applyBorder="1" applyAlignment="1">
      <alignment/>
    </xf>
    <xf numFmtId="171" fontId="0" fillId="0" borderId="0" xfId="0" applyNumberFormat="1" applyFont="1" applyFill="1" applyAlignment="1">
      <alignment horizontal="justify" wrapText="1"/>
    </xf>
    <xf numFmtId="180" fontId="1" fillId="0" borderId="0" xfId="48" applyNumberFormat="1" applyFont="1" applyFill="1" applyAlignment="1">
      <alignment/>
    </xf>
    <xf numFmtId="180" fontId="0" fillId="0" borderId="0" xfId="48" applyNumberFormat="1" applyFont="1" applyFill="1" applyBorder="1" applyAlignment="1">
      <alignment/>
    </xf>
    <xf numFmtId="171" fontId="1" fillId="0" borderId="11" xfId="48" applyNumberFormat="1" applyFont="1" applyFill="1" applyBorder="1" applyAlignment="1">
      <alignment horizontal="center"/>
    </xf>
    <xf numFmtId="175" fontId="1" fillId="0" borderId="0" xfId="48" applyNumberFormat="1" applyFont="1" applyFill="1" applyAlignment="1">
      <alignment/>
    </xf>
    <xf numFmtId="171" fontId="1" fillId="0" borderId="0" xfId="0" applyNumberFormat="1" applyFont="1" applyFill="1" applyAlignment="1">
      <alignment/>
    </xf>
    <xf numFmtId="171" fontId="1" fillId="0" borderId="11" xfId="0" applyNumberFormat="1" applyFont="1" applyFill="1" applyBorder="1" applyAlignment="1">
      <alignment/>
    </xf>
    <xf numFmtId="170" fontId="1" fillId="0" borderId="0" xfId="48" applyNumberFormat="1" applyFont="1" applyFill="1" applyAlignment="1">
      <alignment/>
    </xf>
    <xf numFmtId="180" fontId="0" fillId="0" borderId="0" xfId="48" applyNumberFormat="1" applyFont="1" applyFill="1" applyBorder="1" applyAlignment="1">
      <alignment horizontal="right"/>
    </xf>
    <xf numFmtId="180" fontId="0" fillId="0" borderId="0" xfId="48" applyNumberFormat="1" applyFont="1" applyFill="1" applyBorder="1" applyAlignment="1">
      <alignment/>
    </xf>
    <xf numFmtId="180" fontId="0" fillId="0" borderId="12" xfId="48" applyNumberFormat="1" applyFont="1" applyFill="1" applyBorder="1" applyAlignment="1">
      <alignment/>
    </xf>
    <xf numFmtId="167" fontId="0" fillId="0" borderId="0" xfId="48" applyFont="1" applyFill="1" applyBorder="1" applyAlignment="1">
      <alignment/>
    </xf>
    <xf numFmtId="168" fontId="0" fillId="0" borderId="0" xfId="48" applyNumberFormat="1" applyFont="1" applyFill="1" applyBorder="1" applyAlignment="1">
      <alignment/>
    </xf>
    <xf numFmtId="171" fontId="0" fillId="0" borderId="0" xfId="0" applyNumberFormat="1" applyFont="1" applyFill="1" applyAlignment="1">
      <alignment/>
    </xf>
    <xf numFmtId="180" fontId="0" fillId="0" borderId="0" xfId="48" applyNumberFormat="1" applyFont="1" applyFill="1" applyAlignment="1">
      <alignment/>
    </xf>
    <xf numFmtId="180" fontId="1" fillId="0" borderId="0" xfId="0" applyNumberFormat="1" applyFont="1" applyFill="1" applyAlignment="1">
      <alignment/>
    </xf>
    <xf numFmtId="171" fontId="9" fillId="0" borderId="0" xfId="0" applyNumberFormat="1" applyFont="1" applyFill="1" applyAlignment="1">
      <alignment/>
    </xf>
    <xf numFmtId="0" fontId="9" fillId="0" borderId="0" xfId="0" applyFont="1" applyFill="1" applyAlignment="1">
      <alignment/>
    </xf>
    <xf numFmtId="0" fontId="6" fillId="0" borderId="0" xfId="0" applyFont="1" applyFill="1" applyAlignment="1">
      <alignment/>
    </xf>
    <xf numFmtId="0" fontId="0" fillId="0" borderId="0" xfId="0" applyFill="1" applyAlignment="1">
      <alignment wrapText="1"/>
    </xf>
    <xf numFmtId="173" fontId="1" fillId="0" borderId="0" xfId="48" applyNumberFormat="1" applyFont="1" applyFill="1" applyAlignment="1">
      <alignment/>
    </xf>
    <xf numFmtId="180" fontId="0" fillId="0" borderId="0" xfId="0" applyNumberFormat="1" applyFont="1" applyFill="1" applyAlignment="1">
      <alignment/>
    </xf>
    <xf numFmtId="0" fontId="1" fillId="0" borderId="0" xfId="0" applyFont="1" applyFill="1" applyAlignment="1">
      <alignment/>
    </xf>
    <xf numFmtId="0" fontId="1" fillId="0" borderId="11" xfId="0" applyFont="1" applyFill="1" applyBorder="1" applyAlignment="1">
      <alignment/>
    </xf>
    <xf numFmtId="180" fontId="1" fillId="0" borderId="0" xfId="0" applyNumberFormat="1" applyFont="1" applyFill="1" applyBorder="1" applyAlignment="1">
      <alignment wrapText="1"/>
    </xf>
    <xf numFmtId="175" fontId="1" fillId="0" borderId="0" xfId="0" applyNumberFormat="1" applyFont="1" applyFill="1" applyAlignment="1">
      <alignment/>
    </xf>
    <xf numFmtId="173" fontId="6" fillId="0" borderId="0" xfId="48" applyNumberFormat="1" applyFont="1" applyFill="1" applyBorder="1" applyAlignment="1">
      <alignment horizontal="right"/>
    </xf>
    <xf numFmtId="171" fontId="0" fillId="0" borderId="0" xfId="0" applyNumberFormat="1" applyFont="1" applyFill="1" applyAlignment="1">
      <alignment horizontal="left" wrapText="1" indent="1"/>
    </xf>
    <xf numFmtId="175" fontId="0" fillId="0" borderId="0" xfId="0" applyNumberFormat="1" applyFill="1" applyAlignment="1">
      <alignment/>
    </xf>
    <xf numFmtId="0" fontId="0" fillId="0" borderId="0" xfId="0" applyFont="1" applyFill="1" applyAlignment="1">
      <alignment/>
    </xf>
    <xf numFmtId="0" fontId="4" fillId="0" borderId="0" xfId="0" applyFont="1" applyFill="1" applyAlignment="1">
      <alignment/>
    </xf>
    <xf numFmtId="0" fontId="0" fillId="0" borderId="13" xfId="0" applyFill="1" applyBorder="1" applyAlignment="1">
      <alignment/>
    </xf>
    <xf numFmtId="0" fontId="1" fillId="0" borderId="13" xfId="0" applyFont="1" applyFill="1" applyBorder="1" applyAlignment="1">
      <alignment horizontal="right"/>
    </xf>
    <xf numFmtId="0" fontId="0" fillId="0" borderId="0" xfId="0" applyFill="1" applyBorder="1" applyAlignment="1">
      <alignment/>
    </xf>
    <xf numFmtId="0" fontId="0" fillId="0" borderId="11" xfId="0" applyFill="1" applyBorder="1" applyAlignment="1">
      <alignment/>
    </xf>
    <xf numFmtId="0" fontId="1" fillId="0" borderId="0" xfId="0" applyFont="1" applyFill="1" applyBorder="1" applyAlignment="1">
      <alignment/>
    </xf>
    <xf numFmtId="0" fontId="0" fillId="0" borderId="1" xfId="0" applyFill="1" applyBorder="1" applyAlignment="1">
      <alignment horizontal="center"/>
    </xf>
    <xf numFmtId="0" fontId="0" fillId="0" borderId="0" xfId="0" applyFill="1" applyAlignment="1">
      <alignment horizontal="center"/>
    </xf>
    <xf numFmtId="170" fontId="7" fillId="0" borderId="0" xfId="48" applyNumberFormat="1" applyFont="1" applyFill="1" applyAlignment="1">
      <alignment/>
    </xf>
    <xf numFmtId="180" fontId="5" fillId="0" borderId="0" xfId="48" applyNumberFormat="1" applyFont="1" applyFill="1" applyBorder="1" applyAlignment="1">
      <alignment/>
    </xf>
    <xf numFmtId="180" fontId="0" fillId="0" borderId="0" xfId="48" applyNumberFormat="1" applyFont="1" applyFill="1" applyAlignment="1">
      <alignment/>
    </xf>
    <xf numFmtId="171" fontId="0" fillId="0" borderId="0" xfId="0" applyNumberFormat="1" applyFont="1" applyFill="1" applyAlignment="1">
      <alignment horizontal="left" wrapText="1"/>
    </xf>
    <xf numFmtId="171" fontId="0" fillId="0" borderId="0" xfId="0" applyNumberFormat="1" applyFont="1" applyFill="1" applyAlignment="1">
      <alignment wrapText="1"/>
    </xf>
    <xf numFmtId="170" fontId="0" fillId="0" borderId="0" xfId="48" applyNumberFormat="1" applyFont="1" applyFill="1" applyAlignment="1">
      <alignment horizontal="left"/>
    </xf>
    <xf numFmtId="173" fontId="0" fillId="0" borderId="0" xfId="48" applyNumberFormat="1" applyFont="1" applyFill="1" applyBorder="1" applyAlignment="1">
      <alignment/>
    </xf>
    <xf numFmtId="171" fontId="0" fillId="0" borderId="0" xfId="0" applyNumberFormat="1" applyFont="1" applyFill="1" applyBorder="1" applyAlignment="1">
      <alignment wrapText="1"/>
    </xf>
    <xf numFmtId="171" fontId="1" fillId="0" borderId="0" xfId="0" applyNumberFormat="1" applyFont="1" applyFill="1" applyAlignment="1">
      <alignment wrapText="1"/>
    </xf>
    <xf numFmtId="171" fontId="6" fillId="0" borderId="0" xfId="0" applyNumberFormat="1" applyFont="1" applyFill="1" applyAlignment="1">
      <alignment wrapText="1"/>
    </xf>
    <xf numFmtId="180" fontId="0" fillId="0" borderId="0" xfId="48" applyNumberFormat="1" applyFont="1" applyFill="1" applyBorder="1" applyAlignment="1">
      <alignment horizontal="center"/>
    </xf>
    <xf numFmtId="180" fontId="0" fillId="0" borderId="0" xfId="0" applyNumberFormat="1" applyFill="1" applyAlignment="1">
      <alignment/>
    </xf>
    <xf numFmtId="181" fontId="0" fillId="0" borderId="0" xfId="0" applyNumberFormat="1" applyFill="1" applyAlignment="1">
      <alignment/>
    </xf>
    <xf numFmtId="43" fontId="0" fillId="0" borderId="0" xfId="0" applyNumberFormat="1" applyFill="1" applyAlignment="1">
      <alignment/>
    </xf>
    <xf numFmtId="170" fontId="1" fillId="0" borderId="0" xfId="48" applyNumberFormat="1" applyFont="1" applyFill="1" applyAlignment="1">
      <alignment/>
    </xf>
    <xf numFmtId="172" fontId="6" fillId="0" borderId="0" xfId="48" applyNumberFormat="1" applyFont="1" applyFill="1" applyBorder="1" applyAlignment="1">
      <alignment horizontal="right"/>
    </xf>
    <xf numFmtId="171" fontId="0" fillId="0" borderId="0" xfId="0" applyNumberFormat="1" applyFill="1" applyAlignment="1">
      <alignment/>
    </xf>
    <xf numFmtId="171" fontId="1" fillId="0" borderId="0" xfId="0" applyNumberFormat="1" applyFont="1" applyFill="1" applyAlignment="1">
      <alignment horizontal="justify" wrapText="1"/>
    </xf>
    <xf numFmtId="38" fontId="0" fillId="0" borderId="0" xfId="0" applyNumberFormat="1" applyFont="1" applyFill="1" applyBorder="1" applyAlignment="1" applyProtection="1">
      <alignment/>
      <protection/>
    </xf>
    <xf numFmtId="178" fontId="0" fillId="0" borderId="0" xfId="48" applyNumberFormat="1" applyFont="1" applyFill="1" applyBorder="1" applyAlignment="1">
      <alignment/>
    </xf>
    <xf numFmtId="173" fontId="0" fillId="0" borderId="0" xfId="0" applyNumberFormat="1" applyFill="1" applyAlignment="1">
      <alignment/>
    </xf>
    <xf numFmtId="171" fontId="1" fillId="0" borderId="0" xfId="0" applyNumberFormat="1" applyFont="1" applyFill="1" applyAlignment="1">
      <alignment horizontal="left" wrapText="1"/>
    </xf>
    <xf numFmtId="173" fontId="0" fillId="0" borderId="0" xfId="48" applyNumberFormat="1" applyFont="1" applyFill="1" applyAlignment="1">
      <alignment/>
    </xf>
    <xf numFmtId="0" fontId="0" fillId="0" borderId="11" xfId="0" applyFont="1" applyFill="1" applyBorder="1" applyAlignment="1">
      <alignment/>
    </xf>
    <xf numFmtId="171" fontId="0" fillId="0" borderId="11" xfId="48" applyNumberFormat="1" applyFont="1" applyFill="1" applyBorder="1" applyAlignment="1">
      <alignment horizontal="center"/>
    </xf>
    <xf numFmtId="175" fontId="0" fillId="0" borderId="0" xfId="48" applyNumberFormat="1" applyFont="1" applyFill="1" applyAlignment="1">
      <alignment/>
    </xf>
    <xf numFmtId="175" fontId="0" fillId="0" borderId="0" xfId="0" applyNumberFormat="1" applyFont="1" applyFill="1" applyAlignment="1">
      <alignment/>
    </xf>
    <xf numFmtId="175" fontId="0" fillId="0" borderId="0" xfId="0" applyNumberFormat="1" applyFont="1" applyFill="1" applyBorder="1" applyAlignment="1">
      <alignment/>
    </xf>
    <xf numFmtId="0" fontId="0" fillId="0" borderId="0" xfId="0" applyFont="1" applyFill="1" applyBorder="1" applyAlignment="1">
      <alignment/>
    </xf>
    <xf numFmtId="38" fontId="0" fillId="0" borderId="0" xfId="0" applyNumberFormat="1" applyFont="1" applyFill="1" applyBorder="1" applyAlignment="1">
      <alignment/>
    </xf>
    <xf numFmtId="0" fontId="0" fillId="0" borderId="0" xfId="0" applyFill="1" applyBorder="1" applyAlignment="1">
      <alignment horizontal="center"/>
    </xf>
    <xf numFmtId="171" fontId="0" fillId="0" borderId="0" xfId="0" applyNumberFormat="1" applyFont="1" applyFill="1" applyAlignment="1" quotePrefix="1">
      <alignment wrapText="1"/>
    </xf>
    <xf numFmtId="171" fontId="1" fillId="0" borderId="0" xfId="0" applyNumberFormat="1" applyFont="1" applyFill="1" applyBorder="1" applyAlignment="1">
      <alignment/>
    </xf>
    <xf numFmtId="180" fontId="0" fillId="0" borderId="0" xfId="0" applyNumberFormat="1" applyFont="1" applyFill="1" applyBorder="1" applyAlignment="1">
      <alignment/>
    </xf>
    <xf numFmtId="180" fontId="1" fillId="0" borderId="0" xfId="0" applyNumberFormat="1" applyFont="1" applyFill="1" applyBorder="1" applyAlignment="1">
      <alignment/>
    </xf>
    <xf numFmtId="175" fontId="0" fillId="0" borderId="0" xfId="48" applyNumberFormat="1" applyFont="1" applyFill="1" applyBorder="1" applyAlignment="1">
      <alignment/>
    </xf>
    <xf numFmtId="0" fontId="1" fillId="0" borderId="11" xfId="0" applyFont="1" applyFill="1" applyBorder="1" applyAlignment="1">
      <alignment horizontal="right"/>
    </xf>
    <xf numFmtId="171" fontId="2" fillId="0" borderId="0" xfId="0" applyNumberFormat="1" applyFont="1" applyFill="1" applyAlignment="1">
      <alignment/>
    </xf>
    <xf numFmtId="171" fontId="4" fillId="0" borderId="11" xfId="0" applyNumberFormat="1" applyFont="1" applyFill="1" applyBorder="1" applyAlignment="1">
      <alignment/>
    </xf>
    <xf numFmtId="171" fontId="0" fillId="0" borderId="13" xfId="0" applyNumberFormat="1" applyFill="1" applyBorder="1" applyAlignment="1">
      <alignment/>
    </xf>
    <xf numFmtId="171" fontId="1" fillId="0" borderId="13" xfId="0" applyNumberFormat="1"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center"/>
    </xf>
    <xf numFmtId="171" fontId="0" fillId="0" borderId="11" xfId="0" applyNumberFormat="1" applyFill="1" applyBorder="1" applyAlignment="1">
      <alignment horizontal="center"/>
    </xf>
    <xf numFmtId="170" fontId="1" fillId="0" borderId="0" xfId="48" applyNumberFormat="1" applyFont="1" applyFill="1" applyAlignment="1">
      <alignment horizontal="left"/>
    </xf>
    <xf numFmtId="173" fontId="1" fillId="0" borderId="0" xfId="48" applyNumberFormat="1" applyFont="1" applyFill="1" applyBorder="1" applyAlignment="1">
      <alignment/>
    </xf>
    <xf numFmtId="171" fontId="1" fillId="0" borderId="0" xfId="0" applyNumberFormat="1" applyFont="1" applyFill="1" applyBorder="1" applyAlignment="1">
      <alignment wrapText="1"/>
    </xf>
    <xf numFmtId="170" fontId="0" fillId="0" borderId="0" xfId="48" applyNumberFormat="1" applyFont="1" applyFill="1" applyAlignment="1">
      <alignment/>
    </xf>
    <xf numFmtId="0" fontId="1" fillId="0" borderId="0" xfId="0" applyFont="1" applyFill="1" applyAlignment="1">
      <alignment wrapText="1"/>
    </xf>
    <xf numFmtId="0" fontId="6" fillId="0" borderId="0" xfId="0" applyFont="1" applyFill="1" applyBorder="1" applyAlignment="1">
      <alignment/>
    </xf>
    <xf numFmtId="9" fontId="0" fillId="0" borderId="0" xfId="81" applyFont="1" applyFill="1" applyAlignment="1">
      <alignment/>
    </xf>
    <xf numFmtId="38" fontId="1" fillId="0" borderId="0" xfId="0" applyNumberFormat="1" applyFont="1" applyFill="1" applyBorder="1" applyAlignment="1">
      <alignment/>
    </xf>
    <xf numFmtId="171" fontId="5" fillId="0" borderId="0" xfId="0" applyNumberFormat="1" applyFont="1" applyFill="1" applyAlignment="1">
      <alignment wrapText="1"/>
    </xf>
    <xf numFmtId="0" fontId="1" fillId="0" borderId="0" xfId="0" applyFont="1" applyFill="1" applyBorder="1" applyAlignment="1" applyProtection="1">
      <alignment/>
      <protection/>
    </xf>
    <xf numFmtId="1" fontId="1" fillId="0" borderId="0" xfId="0" applyNumberFormat="1" applyFont="1" applyFill="1" applyAlignment="1">
      <alignment/>
    </xf>
    <xf numFmtId="173" fontId="0" fillId="0" borderId="0" xfId="48" applyNumberFormat="1" applyFont="1" applyFill="1" applyBorder="1" applyAlignment="1">
      <alignment/>
    </xf>
    <xf numFmtId="173" fontId="0" fillId="0" borderId="0" xfId="48" applyNumberFormat="1" applyFont="1" applyFill="1" applyAlignment="1">
      <alignment/>
    </xf>
    <xf numFmtId="171" fontId="4" fillId="0" borderId="0" xfId="0" applyNumberFormat="1" applyFont="1" applyFill="1" applyAlignment="1">
      <alignment wrapText="1"/>
    </xf>
    <xf numFmtId="2" fontId="1" fillId="0" borderId="0" xfId="0" applyNumberFormat="1" applyFont="1" applyFill="1" applyAlignment="1">
      <alignment/>
    </xf>
    <xf numFmtId="169" fontId="0" fillId="0" borderId="0" xfId="0" applyNumberFormat="1" applyFill="1" applyAlignment="1">
      <alignment/>
    </xf>
    <xf numFmtId="10" fontId="0" fillId="0" borderId="0" xfId="81" applyNumberFormat="1" applyFont="1" applyFill="1" applyAlignment="1">
      <alignment/>
    </xf>
    <xf numFmtId="167" fontId="0" fillId="0" borderId="0" xfId="0" applyNumberFormat="1" applyFill="1" applyAlignment="1">
      <alignment/>
    </xf>
    <xf numFmtId="173" fontId="5" fillId="0" borderId="0" xfId="48" applyNumberFormat="1" applyFont="1" applyFill="1" applyBorder="1" applyAlignment="1">
      <alignment horizontal="right"/>
    </xf>
    <xf numFmtId="175" fontId="0" fillId="0" borderId="0" xfId="48" applyNumberFormat="1" applyFont="1" applyFill="1" applyAlignment="1">
      <alignment/>
    </xf>
    <xf numFmtId="171" fontId="1" fillId="0" borderId="0" xfId="0" applyNumberFormat="1" applyFont="1" applyFill="1" applyAlignment="1">
      <alignment horizontal="left"/>
    </xf>
    <xf numFmtId="175" fontId="0" fillId="0" borderId="0" xfId="0" applyNumberFormat="1" applyFill="1" applyBorder="1" applyAlignment="1">
      <alignment/>
    </xf>
    <xf numFmtId="0" fontId="0" fillId="0" borderId="0" xfId="0" applyFont="1" applyFill="1" applyBorder="1" applyAlignment="1" applyProtection="1">
      <alignment/>
      <protection/>
    </xf>
    <xf numFmtId="0" fontId="0" fillId="0" borderId="0" xfId="48" applyNumberFormat="1" applyFont="1" applyFill="1" applyAlignment="1">
      <alignment wrapText="1"/>
    </xf>
    <xf numFmtId="169" fontId="0" fillId="0" borderId="0" xfId="48" applyNumberFormat="1" applyFont="1" applyFill="1" applyAlignment="1">
      <alignment horizontal="left" wrapText="1" indent="1"/>
    </xf>
    <xf numFmtId="0" fontId="1" fillId="0" borderId="0" xfId="48" applyNumberFormat="1" applyFont="1" applyFill="1" applyAlignment="1">
      <alignment wrapText="1"/>
    </xf>
    <xf numFmtId="171" fontId="6" fillId="0" borderId="0" xfId="0" applyNumberFormat="1" applyFont="1" applyFill="1" applyAlignment="1">
      <alignment/>
    </xf>
    <xf numFmtId="0" fontId="1" fillId="0" borderId="0" xfId="0" applyFont="1" applyFill="1" applyBorder="1" applyAlignment="1" applyProtection="1">
      <alignment/>
      <protection/>
    </xf>
    <xf numFmtId="0" fontId="0" fillId="0" borderId="0" xfId="0" applyFill="1" applyBorder="1" applyAlignment="1" applyProtection="1">
      <alignment/>
      <protection/>
    </xf>
    <xf numFmtId="38" fontId="1" fillId="0" borderId="0" xfId="0" applyNumberFormat="1" applyFont="1" applyFill="1" applyBorder="1" applyAlignment="1" applyProtection="1">
      <alignment/>
      <protection/>
    </xf>
    <xf numFmtId="38" fontId="8" fillId="0" borderId="0" xfId="0" applyNumberFormat="1" applyFont="1" applyFill="1" applyBorder="1" applyAlignment="1" applyProtection="1">
      <alignment/>
      <protection/>
    </xf>
    <xf numFmtId="38" fontId="8" fillId="0" borderId="0" xfId="0" applyNumberFormat="1" applyFont="1" applyFill="1" applyBorder="1" applyAlignment="1">
      <alignment/>
    </xf>
    <xf numFmtId="0" fontId="0" fillId="0" borderId="0" xfId="0" applyNumberFormat="1" applyFill="1" applyAlignment="1">
      <alignment/>
    </xf>
    <xf numFmtId="38"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Fill="1" applyAlignment="1">
      <alignment/>
    </xf>
    <xf numFmtId="173" fontId="4" fillId="0" borderId="0" xfId="0" applyNumberFormat="1" applyFont="1" applyFill="1" applyAlignment="1">
      <alignment/>
    </xf>
    <xf numFmtId="2" fontId="0" fillId="0" borderId="0" xfId="0" applyNumberFormat="1" applyFont="1" applyFill="1" applyAlignment="1">
      <alignment/>
    </xf>
    <xf numFmtId="171" fontId="4" fillId="0" borderId="0" xfId="0" applyNumberFormat="1" applyFont="1" applyFill="1" applyBorder="1" applyAlignment="1">
      <alignment/>
    </xf>
    <xf numFmtId="171" fontId="0" fillId="0" borderId="11" xfId="0" applyNumberFormat="1" applyFont="1" applyFill="1" applyBorder="1" applyAlignment="1">
      <alignment/>
    </xf>
    <xf numFmtId="180" fontId="0" fillId="0" borderId="0" xfId="0" applyNumberFormat="1" applyFont="1" applyFill="1" applyBorder="1" applyAlignment="1">
      <alignment wrapText="1"/>
    </xf>
    <xf numFmtId="178" fontId="0" fillId="0" borderId="0" xfId="48" applyNumberFormat="1" applyFont="1" applyFill="1" applyBorder="1" applyAlignment="1">
      <alignment/>
    </xf>
    <xf numFmtId="169" fontId="0" fillId="0" borderId="0" xfId="48" applyNumberFormat="1" applyFont="1" applyFill="1" applyBorder="1" applyAlignment="1">
      <alignment horizontal="left" wrapText="1" indent="1"/>
    </xf>
    <xf numFmtId="172" fontId="0" fillId="0" borderId="0" xfId="0" applyNumberFormat="1" applyFont="1" applyFill="1" applyAlignment="1">
      <alignment/>
    </xf>
    <xf numFmtId="181" fontId="0" fillId="0" borderId="0" xfId="0" applyNumberFormat="1" applyFont="1" applyFill="1" applyAlignment="1">
      <alignment/>
    </xf>
    <xf numFmtId="180" fontId="11" fillId="0" borderId="0" xfId="48" applyNumberFormat="1" applyFont="1" applyFill="1" applyAlignment="1">
      <alignment/>
    </xf>
    <xf numFmtId="173" fontId="11" fillId="0" borderId="0" xfId="48" applyNumberFormat="1" applyFont="1" applyFill="1" applyAlignment="1">
      <alignment/>
    </xf>
    <xf numFmtId="180" fontId="0" fillId="0" borderId="0" xfId="0" applyNumberFormat="1" applyFill="1" applyBorder="1" applyAlignment="1">
      <alignment/>
    </xf>
    <xf numFmtId="180" fontId="1" fillId="0" borderId="0" xfId="48" applyNumberFormat="1" applyFont="1" applyFill="1" applyBorder="1" applyAlignment="1">
      <alignment horizontal="right"/>
    </xf>
    <xf numFmtId="169" fontId="1" fillId="0" borderId="0" xfId="48" applyNumberFormat="1" applyFont="1" applyFill="1" applyBorder="1" applyAlignment="1">
      <alignment horizontal="left" wrapText="1" indent="1"/>
    </xf>
    <xf numFmtId="172" fontId="9" fillId="0" borderId="0" xfId="48" applyNumberFormat="1" applyFont="1" applyFill="1" applyBorder="1" applyAlignment="1">
      <alignment horizontal="right"/>
    </xf>
    <xf numFmtId="171" fontId="0" fillId="0" borderId="0" xfId="0" applyNumberFormat="1" applyFont="1" applyFill="1" applyBorder="1" applyAlignment="1">
      <alignment/>
    </xf>
    <xf numFmtId="180" fontId="12" fillId="0" borderId="0" xfId="48" applyNumberFormat="1" applyFont="1" applyFill="1" applyAlignment="1">
      <alignment/>
    </xf>
    <xf numFmtId="0" fontId="11" fillId="0" borderId="0" xfId="0" applyFont="1" applyFill="1" applyAlignment="1">
      <alignment wrapText="1"/>
    </xf>
    <xf numFmtId="0" fontId="11" fillId="0" borderId="0" xfId="0" applyFont="1" applyFill="1" applyAlignment="1">
      <alignment/>
    </xf>
    <xf numFmtId="0" fontId="11" fillId="0" borderId="0" xfId="0" applyFont="1" applyAlignment="1">
      <alignment wrapText="1"/>
    </xf>
    <xf numFmtId="0" fontId="11" fillId="0" borderId="0" xfId="0" applyFont="1" applyAlignment="1">
      <alignment/>
    </xf>
    <xf numFmtId="180" fontId="11" fillId="0" borderId="0" xfId="0" applyNumberFormat="1" applyFont="1" applyFill="1" applyAlignment="1">
      <alignment/>
    </xf>
    <xf numFmtId="0" fontId="12" fillId="0" borderId="0" xfId="0" applyFont="1" applyAlignment="1">
      <alignment/>
    </xf>
    <xf numFmtId="171" fontId="1" fillId="0" borderId="11" xfId="48" applyNumberFormat="1" applyFont="1" applyFill="1" applyBorder="1" applyAlignment="1">
      <alignment horizontal="right"/>
    </xf>
    <xf numFmtId="178" fontId="1" fillId="0" borderId="0" xfId="48" applyNumberFormat="1" applyFont="1" applyFill="1" applyBorder="1" applyAlignment="1">
      <alignment/>
    </xf>
    <xf numFmtId="174" fontId="1" fillId="0" borderId="0" xfId="0" applyNumberFormat="1" applyFont="1" applyFill="1" applyBorder="1" applyAlignment="1">
      <alignment wrapText="1"/>
    </xf>
    <xf numFmtId="174" fontId="0" fillId="0" borderId="0" xfId="0" applyNumberFormat="1" applyFont="1" applyFill="1" applyBorder="1" applyAlignment="1">
      <alignment wrapText="1"/>
    </xf>
    <xf numFmtId="0" fontId="0" fillId="0" borderId="11" xfId="0" applyFont="1" applyFill="1" applyBorder="1" applyAlignment="1">
      <alignment horizontal="right"/>
    </xf>
    <xf numFmtId="0" fontId="1" fillId="0" borderId="13" xfId="0" applyFont="1" applyFill="1" applyBorder="1" applyAlignment="1">
      <alignment horizontal="center"/>
    </xf>
    <xf numFmtId="0" fontId="0" fillId="0" borderId="0" xfId="0" applyFont="1" applyFill="1" applyAlignment="1">
      <alignment horizontal="center"/>
    </xf>
    <xf numFmtId="171" fontId="1" fillId="0" borderId="0" xfId="0" applyNumberFormat="1" applyFont="1" applyFill="1" applyBorder="1" applyAlignment="1" quotePrefix="1">
      <alignment wrapText="1"/>
    </xf>
    <xf numFmtId="167" fontId="1" fillId="0" borderId="0" xfId="48" applyFont="1" applyFill="1" applyBorder="1" applyAlignment="1">
      <alignment wrapText="1"/>
    </xf>
    <xf numFmtId="180" fontId="0" fillId="0" borderId="0" xfId="48" applyNumberFormat="1" applyFont="1" applyFill="1" applyBorder="1" applyAlignment="1">
      <alignment horizontal="right"/>
    </xf>
    <xf numFmtId="171" fontId="7" fillId="0" borderId="0" xfId="0" applyNumberFormat="1" applyFont="1" applyFill="1" applyBorder="1" applyAlignment="1">
      <alignment wrapText="1"/>
    </xf>
    <xf numFmtId="171" fontId="5" fillId="0" borderId="0" xfId="0" applyNumberFormat="1" applyFont="1" applyFill="1" applyBorder="1" applyAlignment="1">
      <alignment wrapText="1"/>
    </xf>
    <xf numFmtId="171" fontId="10" fillId="0" borderId="0" xfId="0" applyNumberFormat="1" applyFont="1" applyFill="1" applyBorder="1" applyAlignment="1">
      <alignment wrapText="1"/>
    </xf>
    <xf numFmtId="171" fontId="4" fillId="0" borderId="0" xfId="0" applyNumberFormat="1" applyFont="1" applyFill="1" applyBorder="1" applyAlignment="1">
      <alignment wrapText="1"/>
    </xf>
    <xf numFmtId="0" fontId="1" fillId="0" borderId="0" xfId="48" applyNumberFormat="1" applyFont="1" applyFill="1" applyBorder="1" applyAlignment="1">
      <alignment wrapText="1"/>
    </xf>
    <xf numFmtId="0" fontId="0" fillId="0" borderId="0" xfId="48" applyNumberFormat="1" applyFont="1" applyFill="1" applyBorder="1" applyAlignment="1">
      <alignment wrapText="1"/>
    </xf>
    <xf numFmtId="0" fontId="1" fillId="0" borderId="13" xfId="0" applyNumberFormat="1" applyFont="1" applyFill="1" applyBorder="1" applyAlignment="1">
      <alignment horizontal="center"/>
    </xf>
    <xf numFmtId="0" fontId="0" fillId="0" borderId="13" xfId="0" applyFont="1" applyFill="1" applyBorder="1" applyAlignment="1">
      <alignment horizontal="center"/>
    </xf>
    <xf numFmtId="0" fontId="0" fillId="0" borderId="13" xfId="0" applyFill="1" applyBorder="1" applyAlignment="1">
      <alignment horizontal="center"/>
    </xf>
    <xf numFmtId="0" fontId="1" fillId="0" borderId="0" xfId="0" applyNumberFormat="1" applyFont="1" applyFill="1" applyAlignment="1">
      <alignment horizontal="right" indent="1"/>
    </xf>
    <xf numFmtId="0" fontId="0" fillId="0" borderId="0" xfId="0" applyNumberFormat="1" applyFont="1" applyFill="1" applyAlignment="1">
      <alignment horizontal="right" indent="1"/>
    </xf>
    <xf numFmtId="171" fontId="1" fillId="0" borderId="11" xfId="48" applyNumberFormat="1" applyFont="1" applyFill="1" applyBorder="1" applyAlignment="1">
      <alignment horizontal="right" indent="1"/>
    </xf>
    <xf numFmtId="171" fontId="0" fillId="0" borderId="11" xfId="48" applyNumberFormat="1" applyFont="1" applyFill="1" applyBorder="1" applyAlignment="1">
      <alignment horizontal="right" indent="1"/>
    </xf>
    <xf numFmtId="171" fontId="0" fillId="0" borderId="0" xfId="0" applyNumberFormat="1" applyFont="1" applyFill="1" applyBorder="1" applyAlignment="1">
      <alignment horizontal="right" indent="1"/>
    </xf>
    <xf numFmtId="180" fontId="1" fillId="0" borderId="0" xfId="48" applyNumberFormat="1" applyFont="1" applyFill="1" applyAlignment="1">
      <alignment horizontal="right" indent="1"/>
    </xf>
    <xf numFmtId="180" fontId="0" fillId="0" borderId="0" xfId="48" applyNumberFormat="1" applyFont="1" applyFill="1" applyAlignment="1">
      <alignment horizontal="right" indent="1"/>
    </xf>
    <xf numFmtId="180" fontId="1" fillId="0" borderId="0" xfId="48" applyNumberFormat="1" applyFont="1" applyFill="1" applyBorder="1" applyAlignment="1">
      <alignment horizontal="right" indent="1"/>
    </xf>
    <xf numFmtId="180" fontId="0" fillId="0" borderId="0" xfId="48" applyNumberFormat="1" applyFont="1" applyFill="1" applyBorder="1" applyAlignment="1">
      <alignment horizontal="right" indent="1"/>
    </xf>
    <xf numFmtId="180" fontId="0" fillId="0" borderId="11" xfId="48" applyNumberFormat="1" applyFont="1" applyFill="1" applyBorder="1" applyAlignment="1">
      <alignment horizontal="right" indent="1"/>
    </xf>
    <xf numFmtId="171" fontId="1" fillId="0" borderId="0" xfId="0" applyNumberFormat="1" applyFont="1" applyFill="1" applyAlignment="1">
      <alignment horizontal="right" indent="1"/>
    </xf>
    <xf numFmtId="171" fontId="0" fillId="0" borderId="0" xfId="0" applyNumberFormat="1" applyFont="1" applyFill="1" applyAlignment="1">
      <alignment horizontal="right" indent="1"/>
    </xf>
    <xf numFmtId="167" fontId="1" fillId="0" borderId="0" xfId="48" applyFont="1" applyFill="1" applyAlignment="1">
      <alignment horizontal="right" indent="1"/>
    </xf>
    <xf numFmtId="167" fontId="0" fillId="0" borderId="0" xfId="48" applyFont="1" applyFill="1" applyAlignment="1">
      <alignment horizontal="right" indent="1"/>
    </xf>
    <xf numFmtId="171" fontId="0" fillId="0" borderId="12" xfId="48" applyNumberFormat="1" applyFont="1" applyFill="1" applyBorder="1" applyAlignment="1">
      <alignment horizontal="right" indent="1"/>
    </xf>
    <xf numFmtId="171" fontId="1" fillId="0" borderId="11" xfId="0" applyNumberFormat="1" applyFont="1" applyFill="1" applyBorder="1" applyAlignment="1">
      <alignment horizontal="right" indent="1"/>
    </xf>
    <xf numFmtId="171" fontId="0" fillId="0" borderId="11" xfId="0" applyNumberFormat="1" applyFont="1" applyFill="1" applyBorder="1" applyAlignment="1">
      <alignment horizontal="right" indent="1"/>
    </xf>
    <xf numFmtId="180" fontId="1" fillId="0" borderId="12" xfId="48" applyNumberFormat="1" applyFont="1" applyFill="1" applyBorder="1" applyAlignment="1">
      <alignment horizontal="right" indent="1"/>
    </xf>
    <xf numFmtId="180" fontId="0" fillId="0" borderId="12" xfId="48" applyNumberFormat="1" applyFont="1" applyFill="1" applyBorder="1" applyAlignment="1">
      <alignment horizontal="right" indent="1"/>
    </xf>
    <xf numFmtId="180" fontId="9" fillId="0" borderId="0" xfId="48" applyNumberFormat="1" applyFont="1" applyFill="1" applyAlignment="1">
      <alignment horizontal="right" indent="1"/>
    </xf>
    <xf numFmtId="180" fontId="6" fillId="0" borderId="0" xfId="48" applyNumberFormat="1" applyFont="1" applyFill="1" applyAlignment="1">
      <alignment horizontal="right" indent="1"/>
    </xf>
    <xf numFmtId="180" fontId="9" fillId="0" borderId="12" xfId="48" applyNumberFormat="1" applyFont="1" applyFill="1" applyBorder="1" applyAlignment="1">
      <alignment horizontal="right" indent="1"/>
    </xf>
    <xf numFmtId="180" fontId="6" fillId="0" borderId="12" xfId="48" applyNumberFormat="1" applyFont="1" applyFill="1" applyBorder="1" applyAlignment="1">
      <alignment horizontal="right" indent="1"/>
    </xf>
    <xf numFmtId="180" fontId="0" fillId="0" borderId="14" xfId="48" applyNumberFormat="1" applyFont="1" applyFill="1" applyBorder="1" applyAlignment="1">
      <alignment horizontal="right" indent="1"/>
    </xf>
    <xf numFmtId="173" fontId="1" fillId="0" borderId="0" xfId="0" applyNumberFormat="1" applyFont="1" applyFill="1" applyAlignment="1">
      <alignment horizontal="right" indent="1"/>
    </xf>
    <xf numFmtId="173" fontId="0" fillId="0" borderId="0" xfId="0" applyNumberFormat="1" applyFont="1" applyFill="1" applyAlignment="1">
      <alignment horizontal="right" indent="1"/>
    </xf>
    <xf numFmtId="0" fontId="1" fillId="0" borderId="13" xfId="0" applyFont="1" applyFill="1" applyBorder="1" applyAlignment="1">
      <alignment horizontal="right" wrapText="1" indent="1"/>
    </xf>
    <xf numFmtId="169" fontId="0" fillId="0" borderId="0" xfId="48" applyNumberFormat="1" applyFont="1" applyFill="1" applyBorder="1" applyAlignment="1">
      <alignment horizontal="right" indent="1"/>
    </xf>
    <xf numFmtId="180" fontId="1" fillId="0" borderId="0" xfId="0" applyNumberFormat="1" applyFont="1" applyFill="1" applyBorder="1" applyAlignment="1">
      <alignment horizontal="right" indent="1"/>
    </xf>
    <xf numFmtId="180" fontId="0" fillId="0" borderId="0" xfId="0" applyNumberFormat="1" applyFont="1" applyFill="1" applyBorder="1" applyAlignment="1">
      <alignment horizontal="right" indent="1"/>
    </xf>
    <xf numFmtId="180" fontId="1" fillId="0" borderId="12" xfId="0" applyNumberFormat="1" applyFont="1" applyFill="1" applyBorder="1" applyAlignment="1">
      <alignment horizontal="right" indent="1"/>
    </xf>
    <xf numFmtId="0" fontId="1" fillId="0" borderId="13" xfId="0" applyNumberFormat="1" applyFont="1" applyFill="1" applyBorder="1" applyAlignment="1">
      <alignment horizontal="right" indent="1"/>
    </xf>
    <xf numFmtId="0" fontId="0" fillId="0" borderId="13" xfId="0" applyFont="1" applyFill="1" applyBorder="1" applyAlignment="1">
      <alignment horizontal="right" indent="1"/>
    </xf>
    <xf numFmtId="173" fontId="0" fillId="0" borderId="0" xfId="48" applyNumberFormat="1" applyFont="1" applyFill="1" applyBorder="1" applyAlignment="1">
      <alignment horizontal="right" indent="1"/>
    </xf>
    <xf numFmtId="180" fontId="0" fillId="0" borderId="0" xfId="48" applyNumberFormat="1" applyFont="1" applyFill="1" applyAlignment="1">
      <alignment horizontal="right" indent="1"/>
    </xf>
    <xf numFmtId="167" fontId="0" fillId="0" borderId="0" xfId="48" applyFont="1" applyFill="1" applyBorder="1" applyAlignment="1">
      <alignment horizontal="right" indent="1"/>
    </xf>
    <xf numFmtId="180" fontId="0" fillId="0" borderId="0" xfId="48" applyNumberFormat="1" applyFont="1" applyFill="1" applyBorder="1" applyAlignment="1">
      <alignment horizontal="right" indent="1"/>
    </xf>
    <xf numFmtId="0" fontId="1" fillId="0" borderId="0" xfId="0" applyFont="1" applyFill="1" applyBorder="1" applyAlignment="1">
      <alignment horizontal="right" indent="1"/>
    </xf>
    <xf numFmtId="0" fontId="0" fillId="0" borderId="0" xfId="0" applyFont="1" applyFill="1" applyBorder="1" applyAlignment="1">
      <alignment horizontal="right" indent="1"/>
    </xf>
    <xf numFmtId="0" fontId="1" fillId="0" borderId="11" xfId="0" applyFont="1" applyFill="1" applyBorder="1" applyAlignment="1">
      <alignment horizontal="right" indent="1"/>
    </xf>
    <xf numFmtId="0" fontId="0" fillId="0" borderId="11" xfId="0" applyFont="1" applyFill="1" applyBorder="1" applyAlignment="1">
      <alignment horizontal="right" indent="1"/>
    </xf>
    <xf numFmtId="180" fontId="5" fillId="0" borderId="0" xfId="48" applyNumberFormat="1" applyFont="1" applyFill="1" applyBorder="1" applyAlignment="1">
      <alignment horizontal="right" indent="1"/>
    </xf>
    <xf numFmtId="173" fontId="1" fillId="0" borderId="0" xfId="48" applyNumberFormat="1" applyFont="1" applyFill="1" applyAlignment="1">
      <alignment horizontal="right" indent="1"/>
    </xf>
    <xf numFmtId="173" fontId="0" fillId="0" borderId="0" xfId="48" applyNumberFormat="1" applyFont="1" applyFill="1" applyAlignment="1">
      <alignment horizontal="right" indent="1"/>
    </xf>
    <xf numFmtId="168" fontId="1" fillId="0" borderId="0" xfId="48" applyNumberFormat="1" applyFont="1" applyFill="1" applyBorder="1" applyAlignment="1">
      <alignment horizontal="right" indent="1"/>
    </xf>
    <xf numFmtId="168" fontId="0" fillId="0" borderId="0" xfId="48" applyNumberFormat="1" applyFont="1" applyFill="1" applyBorder="1" applyAlignment="1">
      <alignment horizontal="right" indent="1"/>
    </xf>
    <xf numFmtId="0" fontId="6" fillId="0" borderId="0" xfId="0" applyFont="1" applyFill="1" applyAlignment="1">
      <alignment horizontal="right" indent="1"/>
    </xf>
    <xf numFmtId="0" fontId="9" fillId="0" borderId="0" xfId="0" applyFont="1" applyFill="1" applyAlignment="1">
      <alignment horizontal="right" indent="1"/>
    </xf>
    <xf numFmtId="0" fontId="0" fillId="0" borderId="11" xfId="0" applyFill="1" applyBorder="1" applyAlignment="1">
      <alignment horizontal="right" indent="1"/>
    </xf>
    <xf numFmtId="171" fontId="0" fillId="0" borderId="0" xfId="0" applyNumberFormat="1" applyFont="1" applyFill="1" applyAlignment="1">
      <alignment horizontal="right" wrapText="1" indent="1"/>
    </xf>
    <xf numFmtId="180" fontId="0" fillId="0" borderId="13" xfId="48" applyNumberFormat="1" applyFont="1" applyFill="1" applyBorder="1" applyAlignment="1">
      <alignment horizontal="right" indent="1"/>
    </xf>
    <xf numFmtId="180" fontId="0" fillId="0" borderId="15" xfId="48" applyNumberFormat="1" applyFont="1" applyFill="1" applyBorder="1" applyAlignment="1">
      <alignment horizontal="right" indent="1"/>
    </xf>
    <xf numFmtId="173" fontId="9" fillId="0" borderId="0" xfId="48" applyNumberFormat="1" applyFont="1" applyFill="1" applyAlignment="1">
      <alignment horizontal="right" indent="1"/>
    </xf>
    <xf numFmtId="173" fontId="5" fillId="0" borderId="0" xfId="48" applyNumberFormat="1" applyFont="1" applyFill="1" applyBorder="1" applyAlignment="1">
      <alignment horizontal="right" indent="1"/>
    </xf>
    <xf numFmtId="173" fontId="7" fillId="0" borderId="0" xfId="48" applyNumberFormat="1" applyFont="1" applyFill="1" applyBorder="1" applyAlignment="1">
      <alignment horizontal="right" indent="1"/>
    </xf>
    <xf numFmtId="175" fontId="0" fillId="0" borderId="0" xfId="48" applyNumberFormat="1" applyFont="1" applyFill="1" applyAlignment="1">
      <alignment horizontal="right" indent="1"/>
    </xf>
    <xf numFmtId="175" fontId="1" fillId="0" borderId="0" xfId="48" applyNumberFormat="1" applyFont="1" applyFill="1" applyAlignment="1">
      <alignment horizontal="right" indent="1"/>
    </xf>
    <xf numFmtId="0" fontId="1" fillId="0" borderId="0" xfId="0" applyFont="1" applyFill="1" applyBorder="1" applyAlignment="1">
      <alignment horizontal="right"/>
    </xf>
    <xf numFmtId="0" fontId="0" fillId="0" borderId="0" xfId="0" applyFont="1" applyFill="1" applyBorder="1" applyAlignment="1">
      <alignment horizontal="right"/>
    </xf>
    <xf numFmtId="171" fontId="1" fillId="0" borderId="0" xfId="48" applyNumberFormat="1" applyFont="1" applyFill="1" applyBorder="1" applyAlignment="1">
      <alignment horizontal="right"/>
    </xf>
    <xf numFmtId="171" fontId="4" fillId="0" borderId="13" xfId="0" applyNumberFormat="1" applyFont="1" applyFill="1" applyBorder="1" applyAlignment="1">
      <alignment/>
    </xf>
    <xf numFmtId="0" fontId="0" fillId="0" borderId="0" xfId="0" applyAlignment="1">
      <alignment horizontal="center"/>
    </xf>
    <xf numFmtId="0" fontId="0" fillId="0" borderId="11" xfId="0" applyBorder="1" applyAlignment="1">
      <alignment horizontal="center"/>
    </xf>
    <xf numFmtId="0" fontId="0" fillId="0" borderId="0" xfId="0" applyNumberFormat="1" applyAlignment="1">
      <alignment horizontal="center"/>
    </xf>
    <xf numFmtId="49" fontId="0" fillId="0" borderId="0" xfId="0" applyNumberFormat="1" applyFill="1" applyAlignment="1">
      <alignment horizontal="center"/>
    </xf>
    <xf numFmtId="1" fontId="0" fillId="0" borderId="0" xfId="0" applyNumberFormat="1" applyFill="1" applyAlignment="1">
      <alignment horizontal="center"/>
    </xf>
    <xf numFmtId="0" fontId="11" fillId="0" borderId="0" xfId="0" applyFont="1" applyFill="1" applyAlignment="1">
      <alignment horizontal="center"/>
    </xf>
    <xf numFmtId="0" fontId="11" fillId="0" borderId="0" xfId="0" applyFont="1" applyAlignment="1">
      <alignment horizontal="center"/>
    </xf>
    <xf numFmtId="0" fontId="0" fillId="0" borderId="0" xfId="0" applyNumberFormat="1" applyFill="1" applyAlignment="1">
      <alignment horizontal="center"/>
    </xf>
    <xf numFmtId="180" fontId="1" fillId="0" borderId="11" xfId="0" applyNumberFormat="1" applyFont="1" applyFill="1" applyBorder="1" applyAlignment="1">
      <alignment horizontal="right" indent="1"/>
    </xf>
    <xf numFmtId="180" fontId="0" fillId="0" borderId="0" xfId="0" applyNumberFormat="1" applyFont="1" applyFill="1" applyAlignment="1">
      <alignment horizontal="right" indent="1"/>
    </xf>
    <xf numFmtId="180" fontId="1" fillId="0" borderId="0" xfId="0" applyNumberFormat="1" applyFont="1" applyFill="1" applyBorder="1" applyAlignment="1">
      <alignment horizontal="right" wrapText="1" indent="1"/>
    </xf>
    <xf numFmtId="180" fontId="0" fillId="0" borderId="0" xfId="0" applyNumberFormat="1" applyFont="1" applyFill="1" applyBorder="1" applyAlignment="1">
      <alignment horizontal="right" wrapText="1" indent="1"/>
    </xf>
    <xf numFmtId="167" fontId="0" fillId="0" borderId="0" xfId="48" applyFont="1" applyFill="1" applyBorder="1" applyAlignment="1">
      <alignment horizontal="right" wrapText="1" indent="1"/>
    </xf>
    <xf numFmtId="175" fontId="0" fillId="0" borderId="0" xfId="0" applyNumberFormat="1" applyFill="1" applyAlignment="1">
      <alignment horizontal="right" wrapText="1" indent="1"/>
    </xf>
    <xf numFmtId="175" fontId="0" fillId="0" borderId="0" xfId="0" applyNumberFormat="1" applyFont="1" applyFill="1" applyAlignment="1">
      <alignment horizontal="right" indent="1"/>
    </xf>
    <xf numFmtId="0" fontId="0" fillId="0" borderId="0" xfId="0" applyFill="1" applyAlignment="1">
      <alignment horizontal="right" indent="1"/>
    </xf>
    <xf numFmtId="175" fontId="0" fillId="0" borderId="12" xfId="0" applyNumberFormat="1" applyFont="1" applyFill="1" applyBorder="1" applyAlignment="1">
      <alignment horizontal="right" indent="1"/>
    </xf>
    <xf numFmtId="171" fontId="0" fillId="0" borderId="0" xfId="48" applyNumberFormat="1" applyFont="1" applyFill="1" applyAlignment="1">
      <alignment horizontal="right" indent="1"/>
    </xf>
    <xf numFmtId="171" fontId="0" fillId="0" borderId="12" xfId="0" applyNumberFormat="1" applyFont="1" applyFill="1" applyBorder="1" applyAlignment="1">
      <alignment horizontal="right" wrapText="1" indent="1"/>
    </xf>
    <xf numFmtId="171" fontId="0" fillId="0" borderId="0" xfId="0" applyNumberFormat="1" applyFont="1" applyFill="1" applyBorder="1" applyAlignment="1">
      <alignment horizontal="right" wrapText="1" indent="1"/>
    </xf>
    <xf numFmtId="171" fontId="0" fillId="0" borderId="0" xfId="48" applyNumberFormat="1" applyFont="1" applyFill="1" applyBorder="1" applyAlignment="1">
      <alignment horizontal="right" indent="1"/>
    </xf>
    <xf numFmtId="171" fontId="0" fillId="0" borderId="16" xfId="48" applyNumberFormat="1" applyFont="1" applyFill="1" applyBorder="1" applyAlignment="1">
      <alignment horizontal="right" indent="1"/>
    </xf>
    <xf numFmtId="171" fontId="6" fillId="0" borderId="0" xfId="48" applyNumberFormat="1" applyFont="1" applyFill="1" applyAlignment="1">
      <alignment horizontal="right" indent="1"/>
    </xf>
    <xf numFmtId="176" fontId="0" fillId="0" borderId="11" xfId="48" applyNumberFormat="1" applyFont="1" applyFill="1" applyBorder="1" applyAlignment="1">
      <alignment horizontal="right" indent="1"/>
    </xf>
    <xf numFmtId="169" fontId="0" fillId="0" borderId="0" xfId="48" applyNumberFormat="1" applyFont="1" applyFill="1" applyAlignment="1">
      <alignment/>
    </xf>
    <xf numFmtId="183" fontId="0" fillId="0" borderId="0" xfId="48" applyNumberFormat="1" applyFont="1" applyFill="1" applyBorder="1" applyAlignment="1">
      <alignment/>
    </xf>
    <xf numFmtId="0" fontId="4" fillId="0" borderId="0" xfId="0" applyFont="1" applyFill="1" applyAlignment="1">
      <alignment horizontal="center"/>
    </xf>
    <xf numFmtId="0" fontId="0" fillId="0" borderId="11" xfId="0" applyFont="1" applyFill="1" applyBorder="1" applyAlignment="1">
      <alignment horizontal="center"/>
    </xf>
    <xf numFmtId="180" fontId="0" fillId="0" borderId="17" xfId="48" applyNumberFormat="1" applyFont="1" applyFill="1" applyBorder="1" applyAlignment="1">
      <alignment horizontal="right" indent="1"/>
    </xf>
    <xf numFmtId="0" fontId="0" fillId="0" borderId="11" xfId="0" applyFont="1" applyBorder="1" applyAlignment="1">
      <alignment horizontal="center"/>
    </xf>
    <xf numFmtId="177" fontId="1" fillId="0" borderId="0" xfId="48" applyNumberFormat="1" applyFont="1" applyFill="1" applyBorder="1" applyAlignment="1">
      <alignment horizontal="right" indent="1"/>
    </xf>
    <xf numFmtId="177" fontId="0" fillId="0" borderId="0" xfId="0" applyNumberFormat="1" applyFont="1" applyFill="1" applyBorder="1" applyAlignment="1">
      <alignment horizontal="right" indent="1"/>
    </xf>
    <xf numFmtId="0" fontId="1" fillId="0" borderId="12" xfId="0" applyFont="1" applyFill="1" applyBorder="1" applyAlignment="1">
      <alignment/>
    </xf>
    <xf numFmtId="0" fontId="0" fillId="0" borderId="12" xfId="0" applyFill="1" applyBorder="1" applyAlignment="1">
      <alignment/>
    </xf>
    <xf numFmtId="0" fontId="0" fillId="0" borderId="12" xfId="0" applyFont="1" applyFill="1" applyBorder="1" applyAlignment="1">
      <alignment/>
    </xf>
    <xf numFmtId="170" fontId="0" fillId="0" borderId="0" xfId="48" applyNumberFormat="1" applyFont="1" applyFill="1" applyAlignment="1">
      <alignment horizontal="center"/>
    </xf>
    <xf numFmtId="169" fontId="1" fillId="0" borderId="0" xfId="48" applyNumberFormat="1" applyFont="1" applyFill="1" applyAlignment="1">
      <alignment horizontal="center"/>
    </xf>
    <xf numFmtId="169" fontId="1" fillId="0" borderId="0" xfId="48" applyNumberFormat="1" applyFont="1" applyFill="1" applyAlignment="1" quotePrefix="1">
      <alignment horizontal="center" vertical="top"/>
    </xf>
    <xf numFmtId="169" fontId="9" fillId="0" borderId="0" xfId="48" applyNumberFormat="1" applyFont="1" applyFill="1" applyAlignment="1" quotePrefix="1">
      <alignment horizontal="center"/>
    </xf>
    <xf numFmtId="169" fontId="1" fillId="0" borderId="0" xfId="48" applyNumberFormat="1" applyFont="1" applyFill="1" applyAlignment="1" quotePrefix="1">
      <alignment horizontal="center"/>
    </xf>
    <xf numFmtId="177" fontId="0" fillId="0" borderId="0" xfId="48" applyNumberFormat="1" applyFont="1" applyFill="1" applyBorder="1" applyAlignment="1">
      <alignment horizontal="right" indent="1"/>
    </xf>
    <xf numFmtId="0" fontId="1" fillId="0" borderId="13" xfId="0" applyFont="1" applyFill="1" applyBorder="1" applyAlignment="1">
      <alignment/>
    </xf>
    <xf numFmtId="173" fontId="0" fillId="0" borderId="11" xfId="48" applyNumberFormat="1" applyFont="1" applyFill="1" applyBorder="1" applyAlignment="1">
      <alignment/>
    </xf>
    <xf numFmtId="171" fontId="0" fillId="0" borderId="13" xfId="0" applyNumberFormat="1" applyFont="1" applyFill="1" applyBorder="1" applyAlignment="1">
      <alignment wrapText="1"/>
    </xf>
    <xf numFmtId="171" fontId="1" fillId="0" borderId="11" xfId="0" applyNumberFormat="1" applyFont="1" applyFill="1" applyBorder="1" applyAlignment="1">
      <alignment wrapText="1"/>
    </xf>
    <xf numFmtId="171" fontId="0" fillId="0" borderId="11" xfId="0" applyNumberFormat="1" applyFont="1" applyFill="1" applyBorder="1" applyAlignment="1">
      <alignment wrapText="1"/>
    </xf>
    <xf numFmtId="180" fontId="1" fillId="0" borderId="11" xfId="48" applyNumberFormat="1" applyFont="1" applyFill="1" applyBorder="1" applyAlignment="1">
      <alignment horizontal="right" wrapText="1" indent="1"/>
    </xf>
    <xf numFmtId="171" fontId="4" fillId="0" borderId="15" xfId="0" applyNumberFormat="1" applyFont="1" applyFill="1" applyBorder="1" applyAlignment="1">
      <alignment/>
    </xf>
    <xf numFmtId="171" fontId="1" fillId="0" borderId="15" xfId="0" applyNumberFormat="1" applyFont="1" applyFill="1" applyBorder="1" applyAlignment="1">
      <alignment/>
    </xf>
    <xf numFmtId="0" fontId="1" fillId="0" borderId="15" xfId="0" applyFont="1" applyFill="1" applyBorder="1" applyAlignment="1">
      <alignment horizontal="right"/>
    </xf>
    <xf numFmtId="0" fontId="0" fillId="0" borderId="15" xfId="0" applyFont="1" applyFill="1" applyBorder="1" applyAlignment="1">
      <alignment horizontal="right"/>
    </xf>
    <xf numFmtId="171" fontId="1" fillId="0" borderId="15" xfId="48" applyNumberFormat="1" applyFont="1" applyFill="1" applyBorder="1" applyAlignment="1">
      <alignment horizontal="right"/>
    </xf>
    <xf numFmtId="171" fontId="0" fillId="0" borderId="0" xfId="0" applyNumberFormat="1" applyFill="1" applyAlignment="1">
      <alignment horizontal="center"/>
    </xf>
    <xf numFmtId="177" fontId="0" fillId="0" borderId="0" xfId="48" applyNumberFormat="1" applyFont="1" applyFill="1" applyAlignment="1">
      <alignment horizontal="right" indent="1"/>
    </xf>
    <xf numFmtId="177" fontId="0" fillId="0" borderId="0" xfId="0" applyNumberFormat="1" applyFont="1" applyFill="1" applyAlignment="1">
      <alignment horizontal="right" indent="1"/>
    </xf>
    <xf numFmtId="171" fontId="1" fillId="0" borderId="0" xfId="0" applyNumberFormat="1" applyFont="1" applyFill="1" applyAlignment="1" quotePrefix="1">
      <alignment horizontal="center"/>
    </xf>
    <xf numFmtId="171" fontId="5" fillId="0" borderId="0" xfId="0" applyNumberFormat="1" applyFont="1" applyFill="1" applyBorder="1" applyAlignment="1">
      <alignment horizontal="left" wrapText="1" indent="1"/>
    </xf>
    <xf numFmtId="180" fontId="0" fillId="0" borderId="0" xfId="48" applyNumberFormat="1" applyFont="1" applyFill="1" applyBorder="1" applyAlignment="1">
      <alignment horizontal="left" indent="1"/>
    </xf>
    <xf numFmtId="171" fontId="1" fillId="0" borderId="0" xfId="0" applyNumberFormat="1" applyFont="1" applyFill="1" applyAlignment="1">
      <alignment horizontal="left" wrapText="1" indent="1"/>
    </xf>
    <xf numFmtId="180" fontId="1" fillId="0" borderId="0" xfId="48" applyNumberFormat="1" applyFont="1" applyFill="1" applyBorder="1" applyAlignment="1">
      <alignment horizontal="left" indent="1"/>
    </xf>
    <xf numFmtId="171" fontId="0" fillId="0" borderId="0" xfId="0" applyNumberFormat="1" applyFont="1" applyFill="1" applyAlignment="1" quotePrefix="1">
      <alignment horizontal="left" wrapText="1" indent="2"/>
    </xf>
    <xf numFmtId="171" fontId="0" fillId="0" borderId="0" xfId="0" applyNumberFormat="1" applyFont="1" applyFill="1" applyAlignment="1">
      <alignment horizontal="left" wrapText="1" indent="2"/>
    </xf>
    <xf numFmtId="185" fontId="0" fillId="0" borderId="0" xfId="81" applyNumberFormat="1" applyFont="1" applyFill="1" applyAlignment="1">
      <alignment horizontal="right" indent="1"/>
    </xf>
    <xf numFmtId="185" fontId="0" fillId="0" borderId="0" xfId="48" applyNumberFormat="1" applyFont="1" applyFill="1" applyAlignment="1">
      <alignment horizontal="right" indent="1"/>
    </xf>
    <xf numFmtId="185" fontId="0" fillId="0" borderId="0" xfId="81" applyNumberFormat="1" applyFont="1" applyFill="1" applyBorder="1" applyAlignment="1">
      <alignment horizontal="right" indent="1"/>
    </xf>
    <xf numFmtId="185" fontId="0" fillId="0" borderId="12" xfId="81" applyNumberFormat="1" applyFont="1" applyFill="1" applyBorder="1" applyAlignment="1">
      <alignment horizontal="right" indent="1"/>
    </xf>
    <xf numFmtId="179" fontId="0" fillId="0" borderId="12" xfId="81" applyNumberFormat="1" applyFont="1" applyFill="1" applyBorder="1" applyAlignment="1">
      <alignment horizontal="right" indent="1"/>
    </xf>
    <xf numFmtId="177" fontId="0" fillId="0" borderId="12" xfId="48" applyNumberFormat="1" applyFont="1" applyFill="1" applyBorder="1" applyAlignment="1">
      <alignment horizontal="right" indent="1"/>
    </xf>
    <xf numFmtId="171" fontId="1" fillId="0" borderId="13" xfId="0" applyNumberFormat="1" applyFont="1" applyFill="1" applyBorder="1" applyAlignment="1">
      <alignment wrapText="1"/>
    </xf>
    <xf numFmtId="0" fontId="1" fillId="0" borderId="13" xfId="0" applyNumberFormat="1" applyFont="1" applyFill="1" applyBorder="1" applyAlignment="1" quotePrefix="1">
      <alignment horizontal="center" wrapText="1"/>
    </xf>
    <xf numFmtId="0" fontId="0" fillId="0" borderId="13" xfId="0" applyNumberFormat="1" applyFont="1" applyFill="1" applyBorder="1" applyAlignment="1" quotePrefix="1">
      <alignment horizontal="center" wrapText="1"/>
    </xf>
    <xf numFmtId="171" fontId="1" fillId="0" borderId="0" xfId="0" applyNumberFormat="1" applyFont="1" applyFill="1" applyBorder="1" applyAlignment="1">
      <alignment horizontal="left" wrapText="1"/>
    </xf>
    <xf numFmtId="171" fontId="0" fillId="0" borderId="0" xfId="0" applyNumberFormat="1" applyFont="1" applyFill="1" applyBorder="1" applyAlignment="1">
      <alignment horizontal="left" wrapText="1"/>
    </xf>
    <xf numFmtId="171" fontId="1" fillId="0" borderId="0" xfId="48" applyNumberFormat="1" applyFont="1" applyFill="1" applyAlignment="1">
      <alignment/>
    </xf>
    <xf numFmtId="167" fontId="1" fillId="0" borderId="0" xfId="48" applyFont="1" applyFill="1" applyBorder="1" applyAlignment="1">
      <alignment horizontal="left" wrapText="1" indent="1"/>
    </xf>
    <xf numFmtId="167" fontId="0" fillId="0" borderId="0" xfId="48" applyFont="1" applyFill="1" applyBorder="1" applyAlignment="1">
      <alignment horizontal="left" wrapText="1" indent="1"/>
    </xf>
    <xf numFmtId="171" fontId="0" fillId="0" borderId="0" xfId="0" applyNumberFormat="1" applyFill="1" applyBorder="1" applyAlignment="1">
      <alignment horizontal="center"/>
    </xf>
    <xf numFmtId="171" fontId="0" fillId="0" borderId="0" xfId="0" applyNumberFormat="1" applyFill="1" applyBorder="1" applyAlignment="1">
      <alignment/>
    </xf>
    <xf numFmtId="167" fontId="1" fillId="0" borderId="0" xfId="48" applyFont="1" applyFill="1" applyBorder="1" applyAlignment="1">
      <alignment horizontal="left" indent="1"/>
    </xf>
    <xf numFmtId="167" fontId="0" fillId="0" borderId="0" xfId="48" applyFont="1" applyFill="1" applyBorder="1" applyAlignment="1">
      <alignment horizontal="left" indent="1"/>
    </xf>
    <xf numFmtId="0" fontId="0" fillId="0" borderId="0" xfId="0" applyFont="1" applyFill="1" applyAlignment="1">
      <alignment horizontal="right" indent="1"/>
    </xf>
    <xf numFmtId="180" fontId="1" fillId="0" borderId="0" xfId="48" applyNumberFormat="1" applyFont="1" applyFill="1" applyBorder="1" applyAlignment="1">
      <alignment horizontal="right" wrapText="1" indent="1"/>
    </xf>
    <xf numFmtId="179" fontId="0" fillId="0" borderId="0" xfId="81" applyNumberFormat="1" applyFont="1" applyFill="1" applyBorder="1" applyAlignment="1">
      <alignment horizontal="right" indent="1"/>
    </xf>
    <xf numFmtId="175" fontId="1" fillId="0" borderId="0" xfId="0" applyNumberFormat="1" applyFont="1" applyFill="1" applyBorder="1" applyAlignment="1">
      <alignment/>
    </xf>
    <xf numFmtId="0" fontId="0" fillId="0" borderId="0" xfId="0" applyFill="1" applyBorder="1" applyAlignment="1">
      <alignment horizontal="right" indent="1"/>
    </xf>
    <xf numFmtId="175" fontId="0" fillId="0" borderId="0" xfId="0" applyNumberFormat="1" applyFont="1" applyFill="1" applyBorder="1" applyAlignment="1">
      <alignment horizontal="right" indent="1"/>
    </xf>
    <xf numFmtId="167" fontId="0" fillId="0" borderId="0" xfId="48" applyFont="1" applyFill="1" applyBorder="1" applyAlignment="1">
      <alignment horizontal="right" indent="1"/>
    </xf>
    <xf numFmtId="175" fontId="0" fillId="0" borderId="0" xfId="0" applyNumberFormat="1" applyFill="1" applyBorder="1" applyAlignment="1">
      <alignment horizontal="right" wrapText="1" indent="1"/>
    </xf>
    <xf numFmtId="171" fontId="0" fillId="0" borderId="0" xfId="0" applyNumberFormat="1" applyFont="1" applyFill="1" applyBorder="1" applyAlignment="1">
      <alignment/>
    </xf>
    <xf numFmtId="175" fontId="1" fillId="0" borderId="0" xfId="0" applyNumberFormat="1" applyFont="1" applyFill="1" applyBorder="1" applyAlignment="1">
      <alignment horizontal="right" indent="1"/>
    </xf>
    <xf numFmtId="0" fontId="1" fillId="0" borderId="11" xfId="0" applyFont="1" applyFill="1" applyBorder="1" applyAlignment="1">
      <alignment horizontal="centerContinuous"/>
    </xf>
    <xf numFmtId="9" fontId="0" fillId="0" borderId="0" xfId="81" applyFont="1" applyFill="1" applyBorder="1" applyAlignment="1">
      <alignment/>
    </xf>
    <xf numFmtId="182" fontId="0" fillId="0" borderId="0" xfId="48" applyNumberFormat="1" applyFont="1" applyFill="1" applyBorder="1" applyAlignment="1">
      <alignment horizontal="right" indent="1"/>
    </xf>
    <xf numFmtId="10" fontId="1" fillId="0" borderId="0" xfId="81" applyNumberFormat="1" applyFont="1" applyFill="1" applyBorder="1" applyAlignment="1">
      <alignment horizontal="right" indent="1"/>
    </xf>
    <xf numFmtId="177" fontId="0" fillId="0" borderId="0" xfId="0" applyNumberFormat="1" applyFont="1" applyFill="1" applyBorder="1" applyAlignment="1">
      <alignment horizontal="right" wrapText="1" indent="1"/>
    </xf>
    <xf numFmtId="180" fontId="0" fillId="0" borderId="11" xfId="0" applyNumberFormat="1" applyFont="1" applyFill="1" applyBorder="1" applyAlignment="1">
      <alignment horizontal="right" indent="1"/>
    </xf>
    <xf numFmtId="179" fontId="6" fillId="0" borderId="0" xfId="81" applyNumberFormat="1" applyFont="1" applyFill="1" applyBorder="1" applyAlignment="1">
      <alignment horizontal="right" indent="1"/>
    </xf>
    <xf numFmtId="179" fontId="6" fillId="0" borderId="12" xfId="81" applyNumberFormat="1" applyFont="1" applyFill="1" applyBorder="1" applyAlignment="1">
      <alignment horizontal="right" indent="1"/>
    </xf>
    <xf numFmtId="180" fontId="15" fillId="0" borderId="0" xfId="48" applyNumberFormat="1" applyFont="1" applyFill="1" applyBorder="1" applyAlignment="1">
      <alignment/>
    </xf>
    <xf numFmtId="0" fontId="15" fillId="0" borderId="0" xfId="0" applyFont="1" applyFill="1" applyAlignment="1">
      <alignment/>
    </xf>
    <xf numFmtId="180" fontId="0" fillId="0" borderId="15" xfId="0" applyNumberFormat="1" applyFill="1" applyBorder="1" applyAlignment="1">
      <alignment/>
    </xf>
    <xf numFmtId="176" fontId="0" fillId="0" borderId="0" xfId="48" applyNumberFormat="1" applyFont="1" applyFill="1" applyBorder="1" applyAlignment="1">
      <alignment horizontal="right" indent="1"/>
    </xf>
    <xf numFmtId="169" fontId="1" fillId="0" borderId="0" xfId="48" applyNumberFormat="1" applyFont="1" applyFill="1" applyBorder="1" applyAlignment="1">
      <alignment/>
    </xf>
    <xf numFmtId="179" fontId="0" fillId="0" borderId="0" xfId="81" applyNumberFormat="1" applyFont="1" applyFill="1" applyBorder="1" applyAlignment="1">
      <alignment/>
    </xf>
    <xf numFmtId="171" fontId="4" fillId="0" borderId="0" xfId="0" applyNumberFormat="1" applyFont="1" applyFill="1" applyAlignment="1">
      <alignment/>
    </xf>
    <xf numFmtId="167" fontId="1" fillId="0" borderId="0" xfId="48" applyFont="1" applyFill="1" applyBorder="1" applyAlignment="1">
      <alignment horizontal="right" indent="1"/>
    </xf>
    <xf numFmtId="170" fontId="1" fillId="0" borderId="0" xfId="48" applyNumberFormat="1" applyFont="1" applyFill="1" applyBorder="1" applyAlignment="1">
      <alignment/>
    </xf>
    <xf numFmtId="169" fontId="0" fillId="0" borderId="0" xfId="48" applyNumberFormat="1" applyFont="1" applyFill="1" applyBorder="1" applyAlignment="1">
      <alignment horizontal="left" wrapText="1" indent="1"/>
    </xf>
    <xf numFmtId="176" fontId="0" fillId="0" borderId="12" xfId="48" applyNumberFormat="1" applyFont="1" applyFill="1" applyBorder="1" applyAlignment="1">
      <alignment horizontal="right" indent="1"/>
    </xf>
    <xf numFmtId="185" fontId="1" fillId="0" borderId="0" xfId="81" applyNumberFormat="1" applyFont="1" applyFill="1" applyBorder="1" applyAlignment="1">
      <alignment horizontal="right" indent="1"/>
    </xf>
    <xf numFmtId="1" fontId="0" fillId="0" borderId="0" xfId="48" applyNumberFormat="1" applyFont="1" applyFill="1" applyAlignment="1">
      <alignment horizontal="right" indent="1"/>
    </xf>
    <xf numFmtId="1" fontId="0" fillId="0" borderId="12" xfId="48" applyNumberFormat="1" applyFont="1" applyFill="1" applyBorder="1" applyAlignment="1">
      <alignment horizontal="right" indent="1"/>
    </xf>
    <xf numFmtId="0" fontId="0" fillId="0" borderId="13" xfId="0" applyNumberFormat="1" applyFont="1" applyFill="1" applyBorder="1" applyAlignment="1" quotePrefix="1">
      <alignment horizontal="right" wrapText="1" indent="1"/>
    </xf>
    <xf numFmtId="171" fontId="0" fillId="0" borderId="0" xfId="0" applyNumberFormat="1" applyFont="1" applyFill="1" applyAlignment="1">
      <alignment horizontal="left" vertical="top" wrapText="1"/>
    </xf>
    <xf numFmtId="177" fontId="6" fillId="0" borderId="0" xfId="48" applyNumberFormat="1" applyFont="1" applyFill="1" applyAlignment="1">
      <alignment horizontal="right" indent="1"/>
    </xf>
    <xf numFmtId="171" fontId="3" fillId="0" borderId="0" xfId="0" applyNumberFormat="1" applyFont="1" applyFill="1" applyAlignment="1">
      <alignment/>
    </xf>
    <xf numFmtId="171" fontId="0" fillId="0" borderId="11" xfId="0" applyNumberFormat="1" applyFill="1" applyBorder="1" applyAlignment="1">
      <alignment/>
    </xf>
    <xf numFmtId="0" fontId="0" fillId="0" borderId="11" xfId="0" applyFill="1" applyBorder="1" applyAlignment="1">
      <alignment horizontal="center"/>
    </xf>
    <xf numFmtId="0" fontId="1" fillId="0" borderId="13" xfId="0" applyFont="1" applyFill="1" applyBorder="1" applyAlignment="1" applyProtection="1">
      <alignment/>
      <protection/>
    </xf>
    <xf numFmtId="180" fontId="0" fillId="0" borderId="12" xfId="0" applyNumberFormat="1" applyFont="1" applyFill="1" applyBorder="1" applyAlignment="1">
      <alignment horizontal="right" indent="1"/>
    </xf>
    <xf numFmtId="0" fontId="11" fillId="0" borderId="0" xfId="0" applyFont="1" applyFill="1" applyAlignment="1">
      <alignment horizontal="left" wrapText="1"/>
    </xf>
    <xf numFmtId="187" fontId="0" fillId="0" borderId="0" xfId="48" applyNumberFormat="1" applyFont="1" applyFill="1" applyBorder="1" applyAlignment="1">
      <alignment horizontal="right" indent="1"/>
    </xf>
    <xf numFmtId="188" fontId="0" fillId="0" borderId="11" xfId="48" applyNumberFormat="1" applyFont="1" applyFill="1" applyBorder="1" applyAlignment="1">
      <alignment horizontal="right" indent="1"/>
    </xf>
    <xf numFmtId="189" fontId="0" fillId="0" borderId="0" xfId="48" applyNumberFormat="1" applyFont="1" applyFill="1" applyAlignment="1">
      <alignment horizontal="right" indent="1"/>
    </xf>
    <xf numFmtId="190" fontId="1" fillId="0" borderId="0" xfId="0" applyNumberFormat="1" applyFont="1" applyFill="1" applyAlignment="1" quotePrefix="1">
      <alignment horizontal="left" wrapText="1"/>
    </xf>
    <xf numFmtId="190" fontId="0" fillId="0" borderId="0" xfId="0" applyNumberFormat="1" applyFont="1" applyFill="1" applyAlignment="1" quotePrefix="1">
      <alignment horizontal="left" wrapText="1"/>
    </xf>
    <xf numFmtId="190" fontId="1" fillId="0" borderId="15" xfId="0" applyNumberFormat="1" applyFont="1" applyFill="1" applyBorder="1" applyAlignment="1" quotePrefix="1">
      <alignment horizontal="right" indent="1"/>
    </xf>
    <xf numFmtId="190" fontId="0" fillId="0" borderId="15" xfId="0" applyNumberFormat="1" applyFont="1" applyFill="1" applyBorder="1" applyAlignment="1" quotePrefix="1">
      <alignment horizontal="right" indent="1"/>
    </xf>
    <xf numFmtId="179" fontId="6" fillId="0" borderId="0" xfId="48" applyNumberFormat="1" applyFont="1" applyFill="1" applyBorder="1" applyAlignment="1">
      <alignment horizontal="right" indent="1"/>
    </xf>
    <xf numFmtId="191" fontId="0" fillId="0" borderId="0" xfId="0" applyNumberFormat="1" applyFont="1" applyFill="1" applyBorder="1" applyAlignment="1">
      <alignment horizontal="right" wrapText="1" indent="1"/>
    </xf>
    <xf numFmtId="191" fontId="0" fillId="0" borderId="12" xfId="0" applyNumberFormat="1" applyFont="1" applyFill="1" applyBorder="1" applyAlignment="1">
      <alignment horizontal="right" wrapText="1" indent="1"/>
    </xf>
    <xf numFmtId="191" fontId="0" fillId="0" borderId="11" xfId="0" applyNumberFormat="1" applyFont="1" applyFill="1" applyBorder="1" applyAlignment="1">
      <alignment horizontal="right" wrapText="1" indent="1"/>
    </xf>
    <xf numFmtId="176" fontId="1" fillId="0" borderId="0" xfId="48" applyNumberFormat="1" applyFont="1" applyFill="1" applyBorder="1" applyAlignment="1">
      <alignment horizontal="right" indent="1"/>
    </xf>
    <xf numFmtId="176" fontId="1" fillId="0" borderId="12" xfId="48" applyNumberFormat="1" applyFont="1" applyFill="1" applyBorder="1" applyAlignment="1">
      <alignment horizontal="right" indent="1"/>
    </xf>
    <xf numFmtId="173" fontId="1" fillId="0" borderId="0" xfId="48" applyNumberFormat="1" applyFont="1" applyFill="1" applyBorder="1" applyAlignment="1">
      <alignment horizontal="right" indent="1"/>
    </xf>
    <xf numFmtId="176" fontId="1" fillId="0" borderId="11" xfId="48" applyNumberFormat="1" applyFont="1" applyFill="1" applyBorder="1" applyAlignment="1">
      <alignment horizontal="right" indent="1"/>
    </xf>
    <xf numFmtId="0" fontId="1" fillId="0" borderId="0" xfId="0" applyFont="1" applyFill="1" applyBorder="1" applyAlignment="1">
      <alignment wrapText="1"/>
    </xf>
    <xf numFmtId="171" fontId="1" fillId="0" borderId="0" xfId="48" applyNumberFormat="1" applyFont="1" applyFill="1" applyAlignment="1">
      <alignment horizontal="right" indent="1"/>
    </xf>
    <xf numFmtId="171" fontId="1" fillId="0" borderId="12" xfId="48" applyNumberFormat="1" applyFont="1" applyFill="1" applyBorder="1" applyAlignment="1">
      <alignment horizontal="right" indent="1"/>
    </xf>
    <xf numFmtId="185" fontId="1" fillId="0" borderId="0" xfId="81" applyNumberFormat="1" applyFont="1" applyFill="1" applyAlignment="1">
      <alignment horizontal="right" indent="1"/>
    </xf>
    <xf numFmtId="185" fontId="1" fillId="0" borderId="0" xfId="48" applyNumberFormat="1" applyFont="1" applyFill="1" applyAlignment="1">
      <alignment horizontal="right" indent="1"/>
    </xf>
    <xf numFmtId="185" fontId="1" fillId="0" borderId="12" xfId="81" applyNumberFormat="1" applyFont="1" applyFill="1" applyBorder="1" applyAlignment="1">
      <alignment horizontal="right" indent="1"/>
    </xf>
    <xf numFmtId="180" fontId="1" fillId="0" borderId="13" xfId="48" applyNumberFormat="1" applyFont="1" applyFill="1" applyBorder="1" applyAlignment="1">
      <alignment horizontal="right" indent="1"/>
    </xf>
    <xf numFmtId="180" fontId="7" fillId="0" borderId="0" xfId="48" applyNumberFormat="1" applyFont="1" applyFill="1" applyBorder="1" applyAlignment="1">
      <alignment horizontal="right" indent="1"/>
    </xf>
    <xf numFmtId="0" fontId="1" fillId="0" borderId="13" xfId="0" applyFont="1" applyFill="1" applyBorder="1" applyAlignment="1">
      <alignment horizontal="right" indent="1"/>
    </xf>
    <xf numFmtId="180" fontId="1" fillId="0" borderId="0" xfId="0" applyNumberFormat="1" applyFont="1" applyFill="1" applyAlignment="1">
      <alignment horizontal="right" indent="1"/>
    </xf>
    <xf numFmtId="173" fontId="1" fillId="0" borderId="14" xfId="48" applyNumberFormat="1" applyFont="1" applyFill="1" applyBorder="1" applyAlignment="1">
      <alignment horizontal="right" indent="1"/>
    </xf>
    <xf numFmtId="180" fontId="1" fillId="0" borderId="15" xfId="48" applyNumberFormat="1" applyFont="1" applyFill="1" applyBorder="1" applyAlignment="1">
      <alignment horizontal="right" indent="1"/>
    </xf>
    <xf numFmtId="171" fontId="1" fillId="0" borderId="18" xfId="48" applyNumberFormat="1" applyFont="1" applyFill="1" applyBorder="1" applyAlignment="1">
      <alignment horizontal="right" indent="1"/>
    </xf>
    <xf numFmtId="171" fontId="1" fillId="0" borderId="19" xfId="48" applyNumberFormat="1" applyFont="1" applyFill="1" applyBorder="1" applyAlignment="1">
      <alignment horizontal="right" indent="1"/>
    </xf>
    <xf numFmtId="1" fontId="1" fillId="0" borderId="0" xfId="48" applyNumberFormat="1" applyFont="1" applyFill="1" applyAlignment="1">
      <alignment horizontal="right" indent="1"/>
    </xf>
    <xf numFmtId="180" fontId="1" fillId="0" borderId="17" xfId="48" applyNumberFormat="1" applyFont="1" applyFill="1" applyBorder="1" applyAlignment="1">
      <alignment horizontal="right" indent="1"/>
    </xf>
    <xf numFmtId="179" fontId="9" fillId="0" borderId="0" xfId="48" applyNumberFormat="1" applyFont="1" applyFill="1" applyBorder="1" applyAlignment="1">
      <alignment horizontal="right" indent="1"/>
    </xf>
    <xf numFmtId="171" fontId="1" fillId="0" borderId="0" xfId="48" applyNumberFormat="1" applyFont="1" applyFill="1" applyBorder="1" applyAlignment="1">
      <alignment horizontal="right" indent="1"/>
    </xf>
    <xf numFmtId="0" fontId="1" fillId="0" borderId="13" xfId="0" applyNumberFormat="1" applyFont="1" applyFill="1" applyBorder="1" applyAlignment="1" quotePrefix="1">
      <alignment horizontal="right" wrapText="1" indent="1"/>
    </xf>
    <xf numFmtId="175" fontId="0" fillId="0" borderId="0" xfId="0" applyNumberFormat="1" applyFill="1" applyAlignment="1">
      <alignment horizontal="right" indent="1"/>
    </xf>
    <xf numFmtId="171" fontId="1" fillId="0" borderId="12" xfId="0" applyNumberFormat="1" applyFont="1" applyFill="1" applyBorder="1" applyAlignment="1">
      <alignment horizontal="right" indent="1"/>
    </xf>
    <xf numFmtId="171" fontId="1" fillId="0" borderId="0" xfId="0" applyNumberFormat="1" applyFont="1" applyFill="1" applyBorder="1" applyAlignment="1">
      <alignment horizontal="right" wrapText="1" indent="1"/>
    </xf>
    <xf numFmtId="191" fontId="1" fillId="0" borderId="0" xfId="0" applyNumberFormat="1" applyFont="1" applyFill="1" applyBorder="1" applyAlignment="1">
      <alignment horizontal="right" wrapText="1" indent="1"/>
    </xf>
    <xf numFmtId="171" fontId="1" fillId="0" borderId="12" xfId="0" applyNumberFormat="1" applyFont="1" applyFill="1" applyBorder="1" applyAlignment="1">
      <alignment horizontal="right" wrapText="1" indent="1"/>
    </xf>
    <xf numFmtId="171" fontId="9" fillId="0" borderId="0" xfId="48" applyNumberFormat="1" applyFont="1" applyFill="1" applyAlignment="1">
      <alignment horizontal="right" indent="1"/>
    </xf>
    <xf numFmtId="186" fontId="1" fillId="0" borderId="12" xfId="48" applyNumberFormat="1" applyFont="1" applyFill="1" applyBorder="1" applyAlignment="1">
      <alignment horizontal="right" indent="1"/>
    </xf>
    <xf numFmtId="171" fontId="9" fillId="0" borderId="11" xfId="48" applyNumberFormat="1" applyFont="1" applyFill="1" applyBorder="1" applyAlignment="1">
      <alignment horizontal="right" indent="1"/>
    </xf>
    <xf numFmtId="171" fontId="16" fillId="0" borderId="0" xfId="0" applyNumberFormat="1" applyFont="1" applyFill="1" applyAlignment="1">
      <alignment/>
    </xf>
    <xf numFmtId="0" fontId="1" fillId="0" borderId="0" xfId="0" applyFont="1" applyFill="1" applyAlignment="1">
      <alignment horizontal="right" indent="1"/>
    </xf>
    <xf numFmtId="175" fontId="1" fillId="0" borderId="11" xfId="0" applyNumberFormat="1" applyFont="1" applyFill="1" applyBorder="1" applyAlignment="1">
      <alignment horizontal="right" indent="1"/>
    </xf>
    <xf numFmtId="175" fontId="0" fillId="0" borderId="11" xfId="0" applyNumberFormat="1" applyFont="1" applyFill="1" applyBorder="1" applyAlignment="1">
      <alignment horizontal="right" indent="1"/>
    </xf>
    <xf numFmtId="175" fontId="1" fillId="0" borderId="11" xfId="0" applyNumberFormat="1" applyFont="1" applyFill="1" applyBorder="1" applyAlignment="1">
      <alignment horizontal="right" wrapText="1" indent="1"/>
    </xf>
    <xf numFmtId="175" fontId="0" fillId="0" borderId="11" xfId="0" applyNumberFormat="1" applyFont="1" applyFill="1" applyBorder="1" applyAlignment="1">
      <alignment horizontal="right" wrapText="1" indent="1"/>
    </xf>
    <xf numFmtId="171" fontId="0" fillId="0" borderId="0" xfId="48" applyNumberFormat="1" applyFont="1" applyFill="1" applyAlignment="1">
      <alignment horizontal="right" indent="1"/>
    </xf>
    <xf numFmtId="175" fontId="1" fillId="0" borderId="0" xfId="0" applyNumberFormat="1" applyFont="1" applyFill="1" applyAlignment="1">
      <alignment horizontal="right" indent="1"/>
    </xf>
    <xf numFmtId="167" fontId="0" fillId="0" borderId="0" xfId="48" applyFill="1" applyAlignment="1">
      <alignment horizontal="right" indent="1"/>
    </xf>
    <xf numFmtId="167" fontId="0" fillId="0" borderId="0" xfId="48" applyFont="1" applyFill="1" applyAlignment="1">
      <alignment horizontal="right" indent="1"/>
    </xf>
    <xf numFmtId="1" fontId="1" fillId="0" borderId="0" xfId="0" applyNumberFormat="1" applyFont="1" applyFill="1" applyAlignment="1">
      <alignment horizontal="right" indent="1"/>
    </xf>
    <xf numFmtId="175" fontId="1" fillId="0" borderId="12" xfId="0" applyNumberFormat="1" applyFont="1" applyFill="1" applyBorder="1" applyAlignment="1">
      <alignment horizontal="right" indent="1"/>
    </xf>
    <xf numFmtId="0" fontId="1" fillId="0" borderId="0" xfId="0" applyNumberFormat="1" applyFont="1" applyFill="1" applyBorder="1" applyAlignment="1">
      <alignment horizontal="right" wrapText="1" indent="1"/>
    </xf>
    <xf numFmtId="0" fontId="0" fillId="0" borderId="0" xfId="0" applyNumberFormat="1" applyFont="1" applyFill="1" applyBorder="1" applyAlignment="1">
      <alignment horizontal="right" wrapText="1" indent="1"/>
    </xf>
    <xf numFmtId="175" fontId="0" fillId="0" borderId="0" xfId="0" applyNumberFormat="1" applyFont="1" applyFill="1" applyAlignment="1" quotePrefix="1">
      <alignment horizontal="center" wrapText="1"/>
    </xf>
    <xf numFmtId="175" fontId="0" fillId="0" borderId="0" xfId="0" applyNumberFormat="1" applyFont="1" applyFill="1" applyAlignment="1">
      <alignment horizontal="center" wrapText="1"/>
    </xf>
    <xf numFmtId="169" fontId="1" fillId="0" borderId="0" xfId="48" applyNumberFormat="1" applyFont="1" applyFill="1" applyAlignment="1">
      <alignment horizontal="right" wrapText="1" indent="1"/>
    </xf>
    <xf numFmtId="171" fontId="0" fillId="0" borderId="0" xfId="0" applyNumberFormat="1" applyFont="1" applyFill="1" applyBorder="1" applyAlignment="1">
      <alignment horizontal="center" wrapText="1"/>
    </xf>
    <xf numFmtId="175" fontId="0" fillId="0" borderId="12" xfId="0" applyNumberFormat="1" applyFont="1" applyFill="1" applyBorder="1" applyAlignment="1">
      <alignment horizontal="center" wrapText="1"/>
    </xf>
    <xf numFmtId="179" fontId="1" fillId="0" borderId="0" xfId="81" applyNumberFormat="1" applyFont="1" applyFill="1" applyBorder="1" applyAlignment="1">
      <alignment wrapText="1"/>
    </xf>
    <xf numFmtId="171" fontId="6" fillId="0" borderId="11" xfId="48" applyNumberFormat="1" applyFont="1" applyFill="1" applyBorder="1" applyAlignment="1">
      <alignment horizontal="right" indent="1"/>
    </xf>
    <xf numFmtId="169" fontId="0" fillId="0" borderId="0" xfId="48" applyNumberFormat="1" applyFont="1" applyFill="1" applyAlignment="1">
      <alignment/>
    </xf>
    <xf numFmtId="169" fontId="0" fillId="0" borderId="12" xfId="48" applyNumberFormat="1" applyFont="1" applyFill="1" applyBorder="1" applyAlignment="1">
      <alignment/>
    </xf>
    <xf numFmtId="171" fontId="0" fillId="0" borderId="0" xfId="77" applyNumberFormat="1" applyFont="1" applyFill="1" applyAlignment="1">
      <alignment wrapText="1"/>
      <protection/>
    </xf>
    <xf numFmtId="167" fontId="0" fillId="0" borderId="16" xfId="48" applyFont="1" applyFill="1" applyBorder="1" applyAlignment="1">
      <alignment horizontal="right" indent="1"/>
    </xf>
    <xf numFmtId="179" fontId="0" fillId="0" borderId="0" xfId="81" applyNumberFormat="1" applyFont="1" applyFill="1" applyAlignment="1">
      <alignment horizontal="left"/>
    </xf>
    <xf numFmtId="169" fontId="1" fillId="0" borderId="0" xfId="48" applyNumberFormat="1" applyFont="1" applyFill="1" applyAlignment="1">
      <alignment/>
    </xf>
    <xf numFmtId="167" fontId="6" fillId="0" borderId="0" xfId="48" applyFont="1" applyFill="1" applyAlignment="1">
      <alignment horizontal="right" indent="1"/>
    </xf>
    <xf numFmtId="169" fontId="0" fillId="0" borderId="0" xfId="48" applyNumberFormat="1" applyFont="1" applyFill="1" applyBorder="1" applyAlignment="1">
      <alignment/>
    </xf>
    <xf numFmtId="175" fontId="1" fillId="0" borderId="13" xfId="0" applyNumberFormat="1" applyFont="1" applyFill="1" applyBorder="1" applyAlignment="1">
      <alignment horizontal="right" wrapText="1" indent="1"/>
    </xf>
    <xf numFmtId="177" fontId="9" fillId="0" borderId="0" xfId="48" applyNumberFormat="1" applyFont="1" applyFill="1" applyAlignment="1">
      <alignment horizontal="right" indent="1"/>
    </xf>
    <xf numFmtId="37" fontId="1" fillId="0" borderId="0" xfId="48" applyNumberFormat="1" applyFont="1" applyFill="1" applyAlignment="1">
      <alignment/>
    </xf>
    <xf numFmtId="9" fontId="0" fillId="0" borderId="0" xfId="81" applyFont="1" applyFill="1" applyBorder="1" applyAlignment="1">
      <alignment horizontal="center"/>
    </xf>
    <xf numFmtId="169" fontId="1" fillId="0" borderId="12" xfId="48" applyNumberFormat="1" applyFont="1" applyFill="1" applyBorder="1" applyAlignment="1">
      <alignment/>
    </xf>
    <xf numFmtId="171" fontId="0" fillId="0" borderId="20" xfId="48" applyNumberFormat="1" applyFont="1" applyFill="1" applyBorder="1" applyAlignment="1">
      <alignment horizontal="right" indent="1"/>
    </xf>
    <xf numFmtId="171" fontId="0" fillId="0" borderId="19" xfId="48" applyNumberFormat="1" applyFont="1" applyFill="1" applyBorder="1" applyAlignment="1">
      <alignment horizontal="right" indent="1"/>
    </xf>
    <xf numFmtId="37" fontId="0" fillId="0" borderId="0" xfId="48" applyNumberFormat="1" applyFont="1" applyFill="1" applyAlignment="1">
      <alignment/>
    </xf>
    <xf numFmtId="169" fontId="0" fillId="0" borderId="0" xfId="48" applyNumberFormat="1" applyFont="1" applyFill="1" applyBorder="1" applyAlignment="1">
      <alignment horizontal="right" indent="1"/>
    </xf>
    <xf numFmtId="177" fontId="1" fillId="0" borderId="12" xfId="48" applyNumberFormat="1" applyFont="1" applyFill="1" applyBorder="1" applyAlignment="1">
      <alignment horizontal="right" indent="1"/>
    </xf>
    <xf numFmtId="169" fontId="0" fillId="0" borderId="0" xfId="48" applyNumberFormat="1" applyFont="1" applyFill="1" applyAlignment="1">
      <alignment horizontal="right" wrapText="1" indent="1"/>
    </xf>
    <xf numFmtId="1" fontId="0" fillId="0" borderId="0" xfId="0" applyNumberFormat="1" applyFont="1" applyFill="1" applyAlignment="1">
      <alignment horizontal="right" indent="1"/>
    </xf>
    <xf numFmtId="169" fontId="0" fillId="0" borderId="12" xfId="48" applyNumberFormat="1" applyFont="1" applyFill="1" applyBorder="1" applyAlignment="1">
      <alignment horizontal="right" indent="1"/>
    </xf>
    <xf numFmtId="1" fontId="1" fillId="0" borderId="0" xfId="0" applyNumberFormat="1" applyFont="1" applyFill="1" applyAlignment="1" quotePrefix="1">
      <alignment horizontal="center"/>
    </xf>
    <xf numFmtId="167" fontId="6" fillId="0" borderId="0" xfId="48" applyFont="1" applyFill="1" applyBorder="1" applyAlignment="1">
      <alignment horizontal="right" indent="1"/>
    </xf>
    <xf numFmtId="167" fontId="1" fillId="0" borderId="20" xfId="48" applyFont="1" applyFill="1" applyBorder="1" applyAlignment="1">
      <alignment horizontal="right" indent="1"/>
    </xf>
    <xf numFmtId="174" fontId="1" fillId="0" borderId="0" xfId="0" applyNumberFormat="1" applyFont="1" applyFill="1" applyAlignment="1">
      <alignment horizontal="center"/>
    </xf>
    <xf numFmtId="167" fontId="9" fillId="0" borderId="11" xfId="48" applyFont="1" applyFill="1" applyBorder="1" applyAlignment="1">
      <alignment horizontal="right" indent="1"/>
    </xf>
    <xf numFmtId="37" fontId="1" fillId="0" borderId="0" xfId="48" applyNumberFormat="1" applyFont="1" applyFill="1" applyBorder="1" applyAlignment="1">
      <alignment/>
    </xf>
    <xf numFmtId="37" fontId="0" fillId="0" borderId="0" xfId="48" applyNumberFormat="1" applyFont="1" applyFill="1" applyBorder="1" applyAlignment="1">
      <alignment/>
    </xf>
    <xf numFmtId="1" fontId="0" fillId="0" borderId="0" xfId="48" applyNumberFormat="1" applyFont="1" applyFill="1" applyBorder="1" applyAlignment="1">
      <alignment horizontal="right" indent="1"/>
    </xf>
    <xf numFmtId="0" fontId="0" fillId="0" borderId="0" xfId="0" applyFill="1" applyBorder="1" applyAlignment="1">
      <alignment wrapText="1"/>
    </xf>
    <xf numFmtId="180" fontId="1" fillId="0" borderId="11" xfId="48" applyNumberFormat="1" applyFont="1" applyFill="1" applyBorder="1" applyAlignment="1">
      <alignment horizontal="right" indent="1"/>
    </xf>
    <xf numFmtId="188" fontId="1" fillId="0" borderId="11" xfId="48" applyNumberFormat="1" applyFont="1" applyFill="1" applyBorder="1" applyAlignment="1">
      <alignment horizontal="right" indent="1"/>
    </xf>
    <xf numFmtId="179" fontId="1" fillId="0" borderId="0" xfId="81" applyNumberFormat="1" applyFont="1" applyFill="1" applyBorder="1" applyAlignment="1">
      <alignment horizontal="right" indent="1"/>
    </xf>
    <xf numFmtId="179" fontId="1" fillId="0" borderId="12" xfId="81" applyNumberFormat="1" applyFont="1" applyFill="1" applyBorder="1" applyAlignment="1">
      <alignment horizontal="right" indent="1"/>
    </xf>
    <xf numFmtId="167" fontId="9" fillId="0" borderId="0" xfId="48" applyFont="1" applyFill="1" applyBorder="1" applyAlignment="1">
      <alignment horizontal="right" indent="1"/>
    </xf>
    <xf numFmtId="179" fontId="9" fillId="0" borderId="0" xfId="81" applyNumberFormat="1" applyFont="1" applyFill="1" applyBorder="1" applyAlignment="1">
      <alignment horizontal="right" indent="1"/>
    </xf>
    <xf numFmtId="179" fontId="9" fillId="0" borderId="12" xfId="81" applyNumberFormat="1" applyFont="1" applyFill="1" applyBorder="1" applyAlignment="1">
      <alignment horizontal="right" indent="1"/>
    </xf>
    <xf numFmtId="1" fontId="1" fillId="0" borderId="0" xfId="0" applyNumberFormat="1" applyFont="1" applyFill="1" applyBorder="1" applyAlignment="1" quotePrefix="1">
      <alignment horizontal="center"/>
    </xf>
    <xf numFmtId="1" fontId="1" fillId="0" borderId="12" xfId="48" applyNumberFormat="1" applyFont="1" applyFill="1" applyBorder="1" applyAlignment="1">
      <alignment horizontal="right" indent="1"/>
    </xf>
    <xf numFmtId="171" fontId="1" fillId="0" borderId="0" xfId="0" applyNumberFormat="1" applyFont="1" applyFill="1" applyBorder="1" applyAlignment="1">
      <alignment horizontal="right" indent="1"/>
    </xf>
    <xf numFmtId="167" fontId="0" fillId="0" borderId="0" xfId="48" applyFont="1" applyFill="1" applyAlignment="1">
      <alignment/>
    </xf>
    <xf numFmtId="175" fontId="1" fillId="0" borderId="12" xfId="0" applyNumberFormat="1" applyFont="1" applyFill="1" applyBorder="1" applyAlignment="1">
      <alignment/>
    </xf>
    <xf numFmtId="175" fontId="0" fillId="0" borderId="12" xfId="0" applyNumberFormat="1" applyFont="1" applyFill="1" applyBorder="1" applyAlignment="1">
      <alignment/>
    </xf>
    <xf numFmtId="167" fontId="1" fillId="0" borderId="0" xfId="48" applyFont="1" applyFill="1" applyAlignment="1">
      <alignment/>
    </xf>
    <xf numFmtId="167" fontId="1" fillId="0" borderId="12" xfId="48" applyFont="1" applyFill="1" applyBorder="1" applyAlignment="1">
      <alignment/>
    </xf>
    <xf numFmtId="171" fontId="2" fillId="0" borderId="0" xfId="0" applyNumberFormat="1" applyFont="1" applyFill="1" applyAlignment="1">
      <alignment horizontal="center"/>
    </xf>
    <xf numFmtId="175" fontId="1" fillId="0" borderId="0" xfId="0" applyNumberFormat="1" applyFont="1" applyFill="1" applyAlignment="1">
      <alignment horizontal="center" wrapText="1"/>
    </xf>
    <xf numFmtId="175" fontId="0" fillId="0" borderId="0" xfId="0" applyNumberFormat="1" applyFill="1" applyAlignment="1">
      <alignment wrapText="1"/>
    </xf>
    <xf numFmtId="171" fontId="0" fillId="0" borderId="0" xfId="48" applyNumberFormat="1" applyFont="1" applyFill="1" applyAlignment="1">
      <alignment/>
    </xf>
    <xf numFmtId="171" fontId="0" fillId="0" borderId="13" xfId="0" applyNumberFormat="1" applyFill="1" applyBorder="1" applyAlignment="1">
      <alignment horizontal="center"/>
    </xf>
    <xf numFmtId="175" fontId="1" fillId="0" borderId="13" xfId="0" applyNumberFormat="1" applyFont="1" applyFill="1" applyBorder="1" applyAlignment="1">
      <alignment horizontal="center" wrapText="1"/>
    </xf>
    <xf numFmtId="175" fontId="0" fillId="0" borderId="13" xfId="0" applyNumberFormat="1" applyFont="1" applyFill="1" applyBorder="1" applyAlignment="1">
      <alignment horizontal="right" wrapText="1" indent="1"/>
    </xf>
    <xf numFmtId="175" fontId="1" fillId="0" borderId="0" xfId="0" applyNumberFormat="1" applyFont="1" applyFill="1" applyBorder="1" applyAlignment="1">
      <alignment horizontal="center" wrapText="1"/>
    </xf>
    <xf numFmtId="175" fontId="1" fillId="0" borderId="0" xfId="0" applyNumberFormat="1" applyFont="1" applyFill="1" applyBorder="1" applyAlignment="1">
      <alignment horizontal="right" wrapText="1" indent="1"/>
    </xf>
    <xf numFmtId="175" fontId="0" fillId="0" borderId="0" xfId="0" applyNumberFormat="1" applyFont="1" applyFill="1" applyBorder="1" applyAlignment="1">
      <alignment horizontal="right" wrapText="1" indent="1"/>
    </xf>
    <xf numFmtId="0" fontId="0" fillId="0" borderId="0" xfId="0" applyNumberFormat="1" applyFont="1" applyFill="1" applyBorder="1" applyAlignment="1">
      <alignment horizontal="right" indent="1"/>
    </xf>
    <xf numFmtId="171" fontId="1" fillId="0" borderId="11" xfId="0" applyNumberFormat="1" applyFont="1" applyFill="1" applyBorder="1" applyAlignment="1">
      <alignment horizontal="center"/>
    </xf>
    <xf numFmtId="175" fontId="1" fillId="0" borderId="11" xfId="0" applyNumberFormat="1" applyFont="1" applyFill="1" applyBorder="1" applyAlignment="1">
      <alignment horizontal="center" wrapText="1"/>
    </xf>
    <xf numFmtId="171" fontId="0" fillId="0" borderId="0" xfId="0" applyNumberFormat="1" applyFont="1" applyFill="1" applyAlignment="1">
      <alignment horizontal="center"/>
    </xf>
    <xf numFmtId="171" fontId="0" fillId="0" borderId="0" xfId="0" applyNumberFormat="1" applyFont="1" applyFill="1" applyAlignment="1">
      <alignment horizontal="center" wrapText="1"/>
    </xf>
    <xf numFmtId="171" fontId="0" fillId="0" borderId="0" xfId="0" applyNumberFormat="1" applyFont="1" applyFill="1" applyBorder="1" applyAlignment="1">
      <alignment horizontal="center"/>
    </xf>
    <xf numFmtId="171" fontId="0" fillId="0" borderId="0" xfId="48" applyNumberFormat="1" applyFont="1" applyFill="1" applyAlignment="1">
      <alignment horizontal="right"/>
    </xf>
    <xf numFmtId="175" fontId="1" fillId="0" borderId="0" xfId="0" applyNumberFormat="1" applyFont="1" applyFill="1" applyAlignment="1">
      <alignment wrapText="1"/>
    </xf>
    <xf numFmtId="171" fontId="0" fillId="0" borderId="0" xfId="0" applyNumberFormat="1" applyFill="1" applyAlignment="1" quotePrefix="1">
      <alignment/>
    </xf>
    <xf numFmtId="171" fontId="0" fillId="0" borderId="0" xfId="0" applyNumberFormat="1" applyFont="1" applyFill="1" applyAlignment="1" quotePrefix="1">
      <alignment horizontal="center"/>
    </xf>
    <xf numFmtId="175" fontId="0" fillId="0" borderId="0" xfId="0" applyNumberFormat="1" applyFont="1" applyFill="1" applyBorder="1" applyAlignment="1">
      <alignment horizontal="center" wrapText="1"/>
    </xf>
    <xf numFmtId="167" fontId="0" fillId="0" borderId="0" xfId="48" applyFont="1" applyFill="1" applyBorder="1" applyAlignment="1">
      <alignment/>
    </xf>
    <xf numFmtId="171" fontId="0" fillId="0" borderId="11" xfId="0" applyNumberFormat="1" applyFont="1" applyFill="1" applyBorder="1" applyAlignment="1">
      <alignment horizontal="center"/>
    </xf>
    <xf numFmtId="175" fontId="0" fillId="0" borderId="11" xfId="0" applyNumberFormat="1" applyFont="1" applyFill="1" applyBorder="1" applyAlignment="1">
      <alignment horizontal="center" wrapText="1"/>
    </xf>
    <xf numFmtId="167" fontId="1" fillId="0" borderId="11" xfId="48" applyFont="1" applyFill="1" applyBorder="1" applyAlignment="1">
      <alignment wrapText="1"/>
    </xf>
    <xf numFmtId="175" fontId="0" fillId="0" borderId="11" xfId="48" applyNumberFormat="1" applyFont="1" applyFill="1" applyBorder="1" applyAlignment="1">
      <alignment/>
    </xf>
    <xf numFmtId="167" fontId="1" fillId="0" borderId="12" xfId="48" applyFont="1" applyFill="1" applyBorder="1" applyAlignment="1">
      <alignment wrapText="1"/>
    </xf>
    <xf numFmtId="175" fontId="0" fillId="0" borderId="12" xfId="48" applyNumberFormat="1" applyFont="1" applyFill="1" applyBorder="1" applyAlignment="1">
      <alignment/>
    </xf>
    <xf numFmtId="167" fontId="0" fillId="0" borderId="0" xfId="48" applyFont="1" applyFill="1" applyBorder="1" applyAlignment="1">
      <alignment wrapText="1"/>
    </xf>
    <xf numFmtId="175" fontId="0" fillId="0" borderId="0" xfId="48" applyNumberFormat="1" applyFont="1" applyFill="1" applyBorder="1" applyAlignment="1">
      <alignment/>
    </xf>
    <xf numFmtId="171" fontId="4" fillId="0" borderId="0" xfId="0" applyNumberFormat="1" applyFont="1" applyFill="1" applyAlignment="1">
      <alignment horizontal="center"/>
    </xf>
    <xf numFmtId="175" fontId="10" fillId="0" borderId="0" xfId="0" applyNumberFormat="1" applyFont="1" applyFill="1" applyAlignment="1">
      <alignment horizontal="center" wrapText="1"/>
    </xf>
    <xf numFmtId="175" fontId="4" fillId="0" borderId="0" xfId="0" applyNumberFormat="1" applyFont="1" applyFill="1" applyAlignment="1">
      <alignment wrapText="1"/>
    </xf>
    <xf numFmtId="175" fontId="4" fillId="0" borderId="0" xfId="0" applyNumberFormat="1" applyFont="1" applyFill="1" applyAlignment="1">
      <alignment/>
    </xf>
    <xf numFmtId="175" fontId="4" fillId="0" borderId="0" xfId="48" applyNumberFormat="1" applyFont="1" applyFill="1" applyAlignment="1">
      <alignment/>
    </xf>
    <xf numFmtId="171" fontId="4" fillId="0" borderId="0" xfId="48" applyNumberFormat="1" applyFont="1" applyFill="1" applyAlignment="1">
      <alignment/>
    </xf>
    <xf numFmtId="0" fontId="4" fillId="0" borderId="0" xfId="0" applyFont="1" applyFill="1" applyAlignment="1">
      <alignment wrapText="1"/>
    </xf>
    <xf numFmtId="0" fontId="0" fillId="0" borderId="0" xfId="0"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wrapText="1"/>
    </xf>
    <xf numFmtId="171" fontId="1" fillId="0" borderId="0" xfId="0" applyNumberFormat="1" applyFont="1" applyFill="1" applyAlignment="1">
      <alignment horizontal="left" wrapText="1"/>
    </xf>
    <xf numFmtId="171" fontId="6" fillId="0" borderId="0" xfId="0" applyNumberFormat="1" applyFont="1" applyFill="1" applyAlignment="1">
      <alignment horizontal="left" vertical="top" wrapText="1"/>
    </xf>
    <xf numFmtId="171" fontId="0" fillId="0" borderId="0" xfId="0" applyNumberFormat="1" applyFont="1" applyFill="1" applyAlignment="1">
      <alignment wrapText="1"/>
    </xf>
    <xf numFmtId="0" fontId="0" fillId="0" borderId="0" xfId="0" applyFill="1" applyAlignment="1">
      <alignment wrapText="1"/>
    </xf>
    <xf numFmtId="169" fontId="0" fillId="0" borderId="0" xfId="48" applyNumberFormat="1" applyFont="1" applyFill="1" applyAlignment="1">
      <alignment horizontal="left" wrapText="1" indent="1"/>
    </xf>
    <xf numFmtId="0" fontId="0" fillId="0" borderId="0" xfId="0" applyFill="1" applyAlignment="1">
      <alignment horizontal="left" wrapText="1" indent="1"/>
    </xf>
    <xf numFmtId="171" fontId="0" fillId="0" borderId="0" xfId="0" applyNumberFormat="1" applyFont="1" applyFill="1" applyAlignment="1">
      <alignment horizontal="left" wrapText="1"/>
    </xf>
    <xf numFmtId="180" fontId="1" fillId="0" borderId="13" xfId="48" applyNumberFormat="1" applyFont="1" applyFill="1" applyBorder="1" applyAlignment="1">
      <alignment horizontal="right" wrapText="1" indent="1"/>
    </xf>
    <xf numFmtId="180" fontId="1" fillId="0" borderId="0" xfId="48" applyNumberFormat="1" applyFont="1" applyFill="1" applyBorder="1" applyAlignment="1">
      <alignment horizontal="right" wrapText="1" indent="1"/>
    </xf>
    <xf numFmtId="171" fontId="0" fillId="0" borderId="0" xfId="0" applyNumberFormat="1" applyFont="1" applyFill="1" applyAlignment="1">
      <alignment horizontal="left" vertical="top" wrapText="1"/>
    </xf>
    <xf numFmtId="171" fontId="1" fillId="0" borderId="13" xfId="48" applyNumberFormat="1" applyFont="1" applyFill="1" applyBorder="1" applyAlignment="1">
      <alignment horizontal="right" wrapText="1" indent="1"/>
    </xf>
    <xf numFmtId="171" fontId="1" fillId="0" borderId="0" xfId="48" applyNumberFormat="1" applyFont="1" applyFill="1" applyBorder="1" applyAlignment="1">
      <alignment horizontal="right" wrapText="1" indent="1"/>
    </xf>
    <xf numFmtId="171" fontId="0" fillId="0" borderId="0" xfId="0" applyNumberFormat="1" applyFont="1" applyFill="1" applyAlignment="1">
      <alignment horizontal="left" wrapText="1" indent="1"/>
    </xf>
    <xf numFmtId="0" fontId="0" fillId="0" borderId="13" xfId="0" applyFont="1" applyFill="1" applyBorder="1" applyAlignment="1">
      <alignment horizontal="center"/>
    </xf>
    <xf numFmtId="0" fontId="1" fillId="0" borderId="0" xfId="0" applyFont="1" applyFill="1" applyBorder="1" applyAlignment="1">
      <alignment horizontal="right" wrapText="1" indent="1"/>
    </xf>
    <xf numFmtId="0" fontId="0" fillId="0" borderId="11" xfId="0" applyFill="1" applyBorder="1" applyAlignment="1">
      <alignment horizontal="right" wrapText="1" indent="1"/>
    </xf>
    <xf numFmtId="0" fontId="0" fillId="0" borderId="0" xfId="0" applyFont="1" applyFill="1" applyBorder="1" applyAlignment="1">
      <alignment horizontal="right" wrapText="1" indent="1"/>
    </xf>
    <xf numFmtId="0" fontId="0" fillId="0" borderId="11" xfId="0" applyFont="1" applyFill="1" applyBorder="1" applyAlignment="1">
      <alignment horizontal="right" wrapText="1" indent="1"/>
    </xf>
    <xf numFmtId="0" fontId="1" fillId="0" borderId="13" xfId="0" applyFont="1" applyFill="1" applyBorder="1" applyAlignment="1">
      <alignment horizontal="center"/>
    </xf>
    <xf numFmtId="0" fontId="0" fillId="0" borderId="0" xfId="0" applyFill="1" applyAlignment="1">
      <alignment/>
    </xf>
    <xf numFmtId="171" fontId="4" fillId="0" borderId="0" xfId="0" applyNumberFormat="1" applyFont="1" applyFill="1" applyAlignment="1">
      <alignment horizontal="left" vertical="top" wrapText="1"/>
    </xf>
    <xf numFmtId="171" fontId="1" fillId="0" borderId="13" xfId="0" applyNumberFormat="1" applyFont="1" applyFill="1" applyBorder="1" applyAlignment="1">
      <alignment horizontal="left" wrapText="1"/>
    </xf>
    <xf numFmtId="171" fontId="1" fillId="0" borderId="0" xfId="0" applyNumberFormat="1" applyFont="1" applyFill="1" applyAlignment="1">
      <alignment horizontal="left"/>
    </xf>
    <xf numFmtId="171" fontId="0" fillId="0" borderId="0" xfId="0" applyNumberFormat="1" applyFont="1" applyFill="1" applyBorder="1" applyAlignment="1">
      <alignment horizontal="left" vertical="top" wrapText="1"/>
    </xf>
    <xf numFmtId="0" fontId="4" fillId="0" borderId="0" xfId="0" applyFont="1" applyFill="1" applyAlignment="1">
      <alignment wrapText="1"/>
    </xf>
    <xf numFmtId="175" fontId="0" fillId="0" borderId="13" xfId="0" applyNumberFormat="1" applyFont="1" applyFill="1" applyBorder="1" applyAlignment="1">
      <alignment horizontal="right" vertical="center" wrapText="1" indent="1"/>
    </xf>
    <xf numFmtId="0" fontId="0" fillId="0" borderId="0" xfId="0" applyFill="1" applyAlignment="1">
      <alignment horizontal="right" vertical="center" wrapText="1" indent="1"/>
    </xf>
    <xf numFmtId="175" fontId="0" fillId="0" borderId="13" xfId="48" applyNumberFormat="1" applyFont="1" applyFill="1" applyBorder="1" applyAlignment="1">
      <alignment horizontal="center" wrapText="1"/>
    </xf>
    <xf numFmtId="175" fontId="0" fillId="0" borderId="0" xfId="48" applyNumberFormat="1" applyFont="1" applyFill="1" applyBorder="1" applyAlignment="1">
      <alignment horizont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ed Column - IBM Cognos" xfId="40"/>
    <cellStyle name="Calculated Column Name - IBM Cognos" xfId="41"/>
    <cellStyle name="Calculated Row - IBM Cognos" xfId="42"/>
    <cellStyle name="Calculated Row Name - IBM Cognos" xfId="43"/>
    <cellStyle name="Calculation" xfId="44"/>
    <cellStyle name="Check Cell" xfId="45"/>
    <cellStyle name="Column Name - IBM Cognos" xfId="46"/>
    <cellStyle name="Column Template - IBM Cognos" xfId="47"/>
    <cellStyle name="Comma" xfId="48"/>
    <cellStyle name="Comma [0]" xfId="49"/>
    <cellStyle name="Comma 2" xfId="50"/>
    <cellStyle name="Currency" xfId="51"/>
    <cellStyle name="Currency [0]" xfId="52"/>
    <cellStyle name="Differs From Base - IBM Cognos" xfId="53"/>
    <cellStyle name="Explanatory Text" xfId="54"/>
    <cellStyle name="Followed Hyperlink" xfId="55"/>
    <cellStyle name="Good" xfId="56"/>
    <cellStyle name="Group Name - IBM Cognos" xfId="57"/>
    <cellStyle name="Heading 1" xfId="58"/>
    <cellStyle name="Heading 2" xfId="59"/>
    <cellStyle name="Heading 3" xfId="60"/>
    <cellStyle name="Heading 4" xfId="61"/>
    <cellStyle name="Hold Values - IBM Cognos" xfId="62"/>
    <cellStyle name="Hyperlink" xfId="63"/>
    <cellStyle name="Input" xfId="64"/>
    <cellStyle name="Linked Cell" xfId="65"/>
    <cellStyle name="List Name - IBM Cognos" xfId="66"/>
    <cellStyle name="Locked - IBM Cognos" xfId="67"/>
    <cellStyle name="Measure - IBM Cognos" xfId="68"/>
    <cellStyle name="Measure Header - IBM Cognos" xfId="69"/>
    <cellStyle name="Measure Name - IBM Cognos" xfId="70"/>
    <cellStyle name="Measure Summary - IBM Cognos" xfId="71"/>
    <cellStyle name="Measure Summary TM1 - IBM Cognos" xfId="72"/>
    <cellStyle name="Measure Template - IBM Cognos" xfId="73"/>
    <cellStyle name="More - IBM Cognos" xfId="74"/>
    <cellStyle name="Neutral" xfId="75"/>
    <cellStyle name="Normal 2" xfId="76"/>
    <cellStyle name="Normal_BS Notes" xfId="77"/>
    <cellStyle name="Note" xfId="78"/>
    <cellStyle name="Output" xfId="79"/>
    <cellStyle name="Pending Change - IBM Cognos" xfId="80"/>
    <cellStyle name="Percent" xfId="81"/>
    <cellStyle name="Percent 2" xfId="82"/>
    <cellStyle name="Row Name - IBM Cognos" xfId="83"/>
    <cellStyle name="Row Template - IBM Cognos" xfId="84"/>
    <cellStyle name="Summary Column Name - IBM Cognos" xfId="85"/>
    <cellStyle name="Summary Column Name TM1 - IBM Cognos" xfId="86"/>
    <cellStyle name="Summary Row Name - IBM Cognos" xfId="87"/>
    <cellStyle name="Summary Row Name TM1 - IBM Cognos" xfId="88"/>
    <cellStyle name="Title" xfId="89"/>
    <cellStyle name="Total" xfId="90"/>
    <cellStyle name="Unsaved Change - IBM Cognos"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FDFD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DD6E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26"/>
  <sheetViews>
    <sheetView zoomScalePageLayoutView="0" workbookViewId="0" topLeftCell="A1">
      <selection activeCell="E9" sqref="E9"/>
    </sheetView>
  </sheetViews>
  <sheetFormatPr defaultColWidth="9.140625" defaultRowHeight="12.75"/>
  <cols>
    <col min="1" max="1" width="42.140625" style="31" customWidth="1"/>
    <col min="2" max="3" width="10.421875" style="31" customWidth="1"/>
    <col min="4" max="4" width="5.8515625" style="49" customWidth="1"/>
    <col min="5" max="5" width="14.7109375" style="10" customWidth="1"/>
    <col min="6" max="6" width="14.7109375" style="34" customWidth="1"/>
    <col min="7" max="16384" width="9.140625" style="10" customWidth="1"/>
  </cols>
  <sheetData>
    <row r="1" spans="1:3" ht="20.25">
      <c r="A1" s="348" t="s">
        <v>209</v>
      </c>
      <c r="B1" s="348"/>
      <c r="C1" s="348"/>
    </row>
    <row r="2" spans="1:3" ht="12.75">
      <c r="A2" s="17"/>
      <c r="B2" s="17"/>
      <c r="C2" s="17"/>
    </row>
    <row r="3" spans="1:6" ht="12.75">
      <c r="A3" s="349" t="s">
        <v>72</v>
      </c>
      <c r="B3" s="349"/>
      <c r="C3" s="349"/>
      <c r="D3" s="350"/>
      <c r="E3" s="46"/>
      <c r="F3" s="35"/>
    </row>
    <row r="4" spans="1:6" ht="12.75">
      <c r="A4" s="126"/>
      <c r="B4" s="126"/>
      <c r="C4" s="126"/>
      <c r="D4" s="240"/>
      <c r="E4" s="172">
        <v>2014</v>
      </c>
      <c r="F4" s="173">
        <v>2013</v>
      </c>
    </row>
    <row r="5" spans="1:6" ht="12.75">
      <c r="A5" s="46"/>
      <c r="B5" s="46"/>
      <c r="C5" s="46"/>
      <c r="D5" s="260" t="s">
        <v>73</v>
      </c>
      <c r="E5" s="174" t="s">
        <v>120</v>
      </c>
      <c r="F5" s="175" t="s">
        <v>120</v>
      </c>
    </row>
    <row r="6" spans="1:6" ht="12.75" customHeight="1">
      <c r="A6" s="123" t="s">
        <v>74</v>
      </c>
      <c r="B6" s="123"/>
      <c r="C6" s="123"/>
      <c r="E6" s="177">
        <f>'IS Notes'!G10+'IS Notes'!G11</f>
        <v>719</v>
      </c>
      <c r="F6" s="178">
        <f>'IS Notes'!H10+'IS Notes'!H11</f>
        <v>824</v>
      </c>
    </row>
    <row r="7" spans="1:6" ht="12.75" customHeight="1">
      <c r="A7" s="127" t="s">
        <v>345</v>
      </c>
      <c r="B7" s="127"/>
      <c r="C7" s="127"/>
      <c r="E7" s="368">
        <v>-17</v>
      </c>
      <c r="F7" s="256">
        <v>-9</v>
      </c>
    </row>
    <row r="8" spans="1:6" ht="12.75" customHeight="1">
      <c r="A8" s="121" t="s">
        <v>49</v>
      </c>
      <c r="B8" s="121"/>
      <c r="C8" s="121"/>
      <c r="D8" s="49">
        <v>1</v>
      </c>
      <c r="E8" s="179">
        <f>SUM(E6:E7)</f>
        <v>702</v>
      </c>
      <c r="F8" s="180">
        <f>SUM(F6:F7)</f>
        <v>815</v>
      </c>
    </row>
    <row r="9" spans="1:6" ht="12.75" customHeight="1">
      <c r="A9" s="116" t="s">
        <v>241</v>
      </c>
      <c r="B9" s="121"/>
      <c r="C9" s="121"/>
      <c r="E9" s="365">
        <f>-25+35</f>
        <v>10</v>
      </c>
      <c r="F9" s="334">
        <v>35</v>
      </c>
    </row>
    <row r="10" spans="1:6" ht="12.75" customHeight="1">
      <c r="A10" s="128" t="s">
        <v>75</v>
      </c>
      <c r="B10" s="128"/>
      <c r="C10" s="128"/>
      <c r="D10" s="80">
        <v>2</v>
      </c>
      <c r="E10" s="179">
        <f>'IS Notes'!G23</f>
        <v>61</v>
      </c>
      <c r="F10" s="180">
        <f>'IS Notes'!H23</f>
        <v>46</v>
      </c>
    </row>
    <row r="11" spans="1:6" ht="12.75" customHeight="1">
      <c r="A11" s="116" t="s">
        <v>76</v>
      </c>
      <c r="B11" s="116"/>
      <c r="C11" s="116"/>
      <c r="D11" s="49">
        <v>3</v>
      </c>
      <c r="E11" s="368">
        <f>'IS Notes'!G29</f>
        <v>-77</v>
      </c>
      <c r="F11" s="256">
        <f>'IS Notes'!H29</f>
        <v>-80</v>
      </c>
    </row>
    <row r="12" spans="1:6" ht="12.75" customHeight="1">
      <c r="A12" s="121" t="s">
        <v>183</v>
      </c>
      <c r="B12" s="121"/>
      <c r="C12" s="121"/>
      <c r="E12" s="179">
        <f>SUM(E8:E11)</f>
        <v>696</v>
      </c>
      <c r="F12" s="180">
        <f>SUM(F8:F11)</f>
        <v>816</v>
      </c>
    </row>
    <row r="13" spans="1:6" ht="12.75" customHeight="1">
      <c r="A13" s="128" t="s">
        <v>171</v>
      </c>
      <c r="B13" s="128"/>
      <c r="C13" s="128"/>
      <c r="D13" s="49">
        <v>4</v>
      </c>
      <c r="E13" s="365">
        <f>'IS Notes'!G36</f>
        <v>-3</v>
      </c>
      <c r="F13" s="334">
        <f>'IS Notes'!H36</f>
        <v>-25</v>
      </c>
    </row>
    <row r="14" spans="1:6" ht="12.75" customHeight="1">
      <c r="A14" s="103" t="s">
        <v>200</v>
      </c>
      <c r="B14" s="103"/>
      <c r="C14" s="103"/>
      <c r="E14" s="375">
        <f>SUM(E12:E13)</f>
        <v>693</v>
      </c>
      <c r="F14" s="222">
        <f>SUM(F12:F13)</f>
        <v>791</v>
      </c>
    </row>
    <row r="15" spans="1:6" s="45" customFormat="1" ht="12.75" customHeight="1">
      <c r="A15" s="128" t="s">
        <v>203</v>
      </c>
      <c r="B15" s="128"/>
      <c r="C15" s="128"/>
      <c r="D15" s="80"/>
      <c r="E15" s="179">
        <v>0</v>
      </c>
      <c r="F15" s="180">
        <v>0</v>
      </c>
    </row>
    <row r="16" spans="1:6" ht="13.5" thickBot="1">
      <c r="A16" s="369" t="s">
        <v>201</v>
      </c>
      <c r="B16" s="369"/>
      <c r="C16" s="369"/>
      <c r="D16" s="80"/>
      <c r="E16" s="189">
        <f>SUM(E14:E15)</f>
        <v>693</v>
      </c>
      <c r="F16" s="190">
        <f>SUM(F14:F15)</f>
        <v>791</v>
      </c>
    </row>
    <row r="17" spans="1:6" ht="12.75">
      <c r="A17" s="446"/>
      <c r="B17" s="446"/>
      <c r="C17" s="446"/>
      <c r="D17" s="80"/>
      <c r="E17" s="80"/>
      <c r="F17" s="91"/>
    </row>
    <row r="18" spans="1:6" ht="12.75">
      <c r="A18" s="446"/>
      <c r="B18" s="446"/>
      <c r="C18" s="446"/>
      <c r="D18" s="80"/>
      <c r="E18" s="80"/>
      <c r="F18" s="91"/>
    </row>
    <row r="19" spans="1:6" ht="12.75">
      <c r="A19" s="446"/>
      <c r="B19" s="446"/>
      <c r="C19" s="446"/>
      <c r="D19" s="80"/>
      <c r="E19" s="80"/>
      <c r="F19" s="91"/>
    </row>
    <row r="20" spans="1:6" ht="12.75">
      <c r="A20" s="446"/>
      <c r="B20" s="446"/>
      <c r="C20" s="446"/>
      <c r="D20" s="80"/>
      <c r="E20" s="428"/>
      <c r="F20" s="91"/>
    </row>
    <row r="21" spans="1:6" ht="12.75">
      <c r="A21" s="446"/>
      <c r="B21" s="446"/>
      <c r="C21" s="446"/>
      <c r="D21" s="80"/>
      <c r="E21" s="45"/>
      <c r="F21" s="47"/>
    </row>
    <row r="22" spans="1:6" ht="12.75">
      <c r="A22" s="446"/>
      <c r="B22" s="446"/>
      <c r="C22" s="446"/>
      <c r="D22" s="80"/>
      <c r="E22" s="45"/>
      <c r="F22" s="47"/>
    </row>
    <row r="23" spans="1:6" ht="12.75">
      <c r="A23" s="446"/>
      <c r="B23" s="446"/>
      <c r="C23" s="446"/>
      <c r="D23" s="80"/>
      <c r="E23" s="45"/>
      <c r="F23" s="47"/>
    </row>
    <row r="24" spans="1:6" ht="12.75">
      <c r="A24" s="446"/>
      <c r="B24" s="446"/>
      <c r="C24" s="446"/>
      <c r="D24" s="80"/>
      <c r="E24" s="45"/>
      <c r="F24" s="47"/>
    </row>
    <row r="25" spans="1:6" ht="12.75">
      <c r="A25" s="446"/>
      <c r="B25" s="446"/>
      <c r="C25" s="446"/>
      <c r="D25" s="80"/>
      <c r="E25" s="45"/>
      <c r="F25" s="47"/>
    </row>
    <row r="26" spans="1:6" ht="12.75">
      <c r="A26" s="369"/>
      <c r="B26" s="369"/>
      <c r="C26" s="369"/>
      <c r="D26" s="80"/>
      <c r="E26" s="45"/>
      <c r="F26" s="47"/>
    </row>
  </sheetData>
  <sheetProtection/>
  <printOptions/>
  <pageMargins left="0.75" right="0.75" top="1" bottom="1" header="0.5" footer="0.5"/>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indexed="52"/>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customProperties>
    <customPr name="LastTupleSet_COR_Mappings" r:id="rId1"/>
  </customPropertie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56"/>
  <sheetViews>
    <sheetView zoomScalePageLayoutView="0" workbookViewId="0" topLeftCell="A1">
      <pane ySplit="5" topLeftCell="A21" activePane="bottomLeft" state="frozen"/>
      <selection pane="topLeft" activeCell="H17" sqref="H17"/>
      <selection pane="bottomLeft" activeCell="A39" sqref="A39:IV39"/>
    </sheetView>
  </sheetViews>
  <sheetFormatPr defaultColWidth="9.140625" defaultRowHeight="12.75"/>
  <cols>
    <col min="1" max="1" width="35.28125" style="31" customWidth="1"/>
    <col min="2" max="3" width="11.8515625" style="31" customWidth="1"/>
    <col min="4" max="4" width="5.8515625" style="49" customWidth="1"/>
    <col min="5" max="5" width="15.7109375" style="10" customWidth="1"/>
    <col min="6" max="6" width="14.28125" style="34" customWidth="1"/>
    <col min="7" max="16384" width="9.140625" style="10" customWidth="1"/>
  </cols>
  <sheetData>
    <row r="1" spans="1:3" ht="20.25">
      <c r="A1" s="348" t="s">
        <v>210</v>
      </c>
      <c r="B1" s="348"/>
      <c r="C1" s="348"/>
    </row>
    <row r="2" spans="1:3" ht="12.75">
      <c r="A2" s="17"/>
      <c r="B2" s="17"/>
      <c r="C2" s="17"/>
    </row>
    <row r="3" spans="1:6" ht="12.75">
      <c r="A3" s="349" t="s">
        <v>135</v>
      </c>
      <c r="B3" s="349"/>
      <c r="C3" s="349"/>
      <c r="D3" s="350"/>
      <c r="E3" s="46"/>
      <c r="F3" s="35"/>
    </row>
    <row r="4" spans="4:6" s="126" customFormat="1" ht="12.75">
      <c r="D4" s="240"/>
      <c r="E4" s="172">
        <f>'IS'!E4</f>
        <v>2014</v>
      </c>
      <c r="F4" s="173">
        <f>'IS'!F4</f>
        <v>2013</v>
      </c>
    </row>
    <row r="5" spans="1:6" ht="12.75">
      <c r="A5" s="46"/>
      <c r="B5" s="46"/>
      <c r="C5" s="46"/>
      <c r="D5" s="260" t="s">
        <v>73</v>
      </c>
      <c r="E5" s="187" t="s">
        <v>120</v>
      </c>
      <c r="F5" s="188" t="s">
        <v>120</v>
      </c>
    </row>
    <row r="6" spans="1:6" ht="12.75" customHeight="1">
      <c r="A6" s="351" t="s">
        <v>110</v>
      </c>
      <c r="B6" s="121"/>
      <c r="C6" s="121"/>
      <c r="E6" s="182"/>
      <c r="F6" s="183"/>
    </row>
    <row r="7" spans="1:6" ht="12.75" customHeight="1">
      <c r="A7" s="121" t="s">
        <v>59</v>
      </c>
      <c r="B7" s="121"/>
      <c r="C7" s="121"/>
      <c r="D7" s="236"/>
      <c r="E7" s="182"/>
      <c r="F7" s="183"/>
    </row>
    <row r="8" spans="1:6" ht="12.75" customHeight="1">
      <c r="A8" s="79" t="s">
        <v>54</v>
      </c>
      <c r="B8" s="79"/>
      <c r="C8" s="79"/>
      <c r="D8" s="236" t="s">
        <v>118</v>
      </c>
      <c r="E8" s="177">
        <f>'BS Notes'!G11</f>
        <v>3864</v>
      </c>
      <c r="F8" s="178">
        <f>'BS Notes'!H11</f>
        <v>3755</v>
      </c>
    </row>
    <row r="9" spans="1:6" ht="12.75" customHeight="1">
      <c r="A9" s="79" t="s">
        <v>134</v>
      </c>
      <c r="B9" s="79"/>
      <c r="C9" s="79"/>
      <c r="D9" s="236" t="s">
        <v>119</v>
      </c>
      <c r="E9" s="177">
        <f>'BS Notes'!G31</f>
        <v>280</v>
      </c>
      <c r="F9" s="178">
        <f>'BS Notes'!H25</f>
        <v>294</v>
      </c>
    </row>
    <row r="10" spans="1:6" ht="12.75" customHeight="1">
      <c r="A10" s="68" t="s">
        <v>116</v>
      </c>
      <c r="B10" s="79"/>
      <c r="C10" s="79"/>
      <c r="D10" s="49">
        <v>8</v>
      </c>
      <c r="E10" s="177">
        <f>-'BS Notes'!G79</f>
        <v>9</v>
      </c>
      <c r="F10" s="178">
        <v>0</v>
      </c>
    </row>
    <row r="11" spans="1:6" ht="12.75" customHeight="1" thickBot="1">
      <c r="A11" s="79"/>
      <c r="B11" s="79"/>
      <c r="C11" s="79"/>
      <c r="E11" s="189">
        <f>SUM(E8:E10)</f>
        <v>4153</v>
      </c>
      <c r="F11" s="190">
        <f>SUM(F8:F10)</f>
        <v>4049</v>
      </c>
    </row>
    <row r="12" spans="1:6" ht="12.75" customHeight="1">
      <c r="A12" s="79"/>
      <c r="B12" s="79"/>
      <c r="C12" s="79"/>
      <c r="E12" s="177"/>
      <c r="F12" s="178"/>
    </row>
    <row r="13" spans="1:6" ht="12.75" customHeight="1">
      <c r="A13" s="101" t="s">
        <v>42</v>
      </c>
      <c r="B13" s="101"/>
      <c r="C13" s="101"/>
      <c r="E13" s="177"/>
      <c r="F13" s="178"/>
    </row>
    <row r="14" spans="1:6" ht="12.75" customHeight="1">
      <c r="A14" s="79" t="s">
        <v>134</v>
      </c>
      <c r="B14" s="79"/>
      <c r="C14" s="79"/>
      <c r="D14" s="236" t="s">
        <v>119</v>
      </c>
      <c r="E14" s="177">
        <f>'BS Notes'!G27</f>
        <v>1783</v>
      </c>
      <c r="F14" s="178">
        <f>'BS Notes'!H27</f>
        <v>1071</v>
      </c>
    </row>
    <row r="15" spans="1:6" ht="12.75" customHeight="1">
      <c r="A15" s="79" t="s">
        <v>197</v>
      </c>
      <c r="B15" s="79"/>
      <c r="C15" s="79"/>
      <c r="D15" s="236"/>
      <c r="E15" s="177">
        <v>57</v>
      </c>
      <c r="F15" s="178">
        <v>14</v>
      </c>
    </row>
    <row r="16" spans="1:6" ht="12.75" customHeight="1">
      <c r="A16" s="79"/>
      <c r="B16" s="79"/>
      <c r="C16" s="79"/>
      <c r="E16" s="380">
        <f>SUM(E14:E15)</f>
        <v>1840</v>
      </c>
      <c r="F16" s="223">
        <f>SUM(F14:F15)</f>
        <v>1085</v>
      </c>
    </row>
    <row r="17" spans="1:6" ht="12.75" customHeight="1">
      <c r="A17" s="79"/>
      <c r="B17" s="79"/>
      <c r="C17" s="79"/>
      <c r="E17" s="375"/>
      <c r="F17" s="222"/>
    </row>
    <row r="18" spans="1:6" ht="12.75" customHeight="1" thickBot="1">
      <c r="A18" s="121" t="s">
        <v>40</v>
      </c>
      <c r="B18" s="121"/>
      <c r="C18" s="121"/>
      <c r="D18" s="236"/>
      <c r="E18" s="189">
        <f>E11+E16</f>
        <v>5993</v>
      </c>
      <c r="F18" s="190">
        <f>F11+F16</f>
        <v>5134</v>
      </c>
    </row>
    <row r="19" spans="1:6" ht="12.75" customHeight="1">
      <c r="A19" s="122"/>
      <c r="B19" s="122"/>
      <c r="C19" s="122"/>
      <c r="D19" s="237"/>
      <c r="E19" s="177"/>
      <c r="F19" s="178"/>
    </row>
    <row r="20" spans="1:6" ht="12.75" customHeight="1">
      <c r="A20" s="123" t="s">
        <v>111</v>
      </c>
      <c r="B20" s="123"/>
      <c r="C20" s="123"/>
      <c r="D20" s="237"/>
      <c r="E20" s="177"/>
      <c r="F20" s="178"/>
    </row>
    <row r="21" spans="1:6" ht="12.75" customHeight="1">
      <c r="A21" s="123" t="s">
        <v>43</v>
      </c>
      <c r="B21" s="123"/>
      <c r="C21" s="123"/>
      <c r="E21" s="177"/>
      <c r="F21" s="178"/>
    </row>
    <row r="22" spans="1:6" ht="12.75" customHeight="1">
      <c r="A22" s="68" t="s">
        <v>350</v>
      </c>
      <c r="B22" s="68"/>
      <c r="C22" s="68"/>
      <c r="E22" s="177">
        <f>Equity!I19</f>
        <v>4653</v>
      </c>
      <c r="F22" s="178">
        <v>4162</v>
      </c>
    </row>
    <row r="23" spans="1:6" ht="12.75" customHeight="1" thickBot="1">
      <c r="A23" s="68"/>
      <c r="B23" s="68"/>
      <c r="C23" s="68"/>
      <c r="D23" s="237"/>
      <c r="E23" s="189">
        <f>SUM(E22:E22)</f>
        <v>4653</v>
      </c>
      <c r="F23" s="190">
        <f>SUM(F22:F22)</f>
        <v>4162</v>
      </c>
    </row>
    <row r="24" spans="4:6" ht="12.75" customHeight="1">
      <c r="D24" s="236"/>
      <c r="E24" s="177"/>
      <c r="F24" s="178"/>
    </row>
    <row r="25" spans="1:6" ht="12.75" customHeight="1">
      <c r="A25" s="123" t="s">
        <v>68</v>
      </c>
      <c r="B25" s="123"/>
      <c r="C25" s="123"/>
      <c r="E25" s="182"/>
      <c r="F25" s="182"/>
    </row>
    <row r="26" spans="1:6" ht="12.75" customHeight="1">
      <c r="A26" s="68" t="s">
        <v>116</v>
      </c>
      <c r="B26" s="123"/>
      <c r="C26" s="123"/>
      <c r="D26" s="49">
        <v>8</v>
      </c>
      <c r="E26" s="191">
        <v>0</v>
      </c>
      <c r="F26" s="192">
        <v>4</v>
      </c>
    </row>
    <row r="27" spans="1:6" ht="12.75" customHeight="1">
      <c r="A27" s="68" t="s">
        <v>108</v>
      </c>
      <c r="B27" s="68"/>
      <c r="C27" s="68"/>
      <c r="D27" s="49">
        <v>10</v>
      </c>
      <c r="E27" s="191">
        <f>'BS Notes'!G134</f>
        <v>974</v>
      </c>
      <c r="F27" s="192">
        <v>681</v>
      </c>
    </row>
    <row r="28" spans="1:6" ht="12.75" customHeight="1">
      <c r="A28" s="68" t="s">
        <v>223</v>
      </c>
      <c r="B28" s="68"/>
      <c r="C28" s="68"/>
      <c r="D28" s="49">
        <v>11</v>
      </c>
      <c r="E28" s="191">
        <f>'BS Notes'!G202</f>
        <v>80</v>
      </c>
      <c r="F28" s="192">
        <v>30</v>
      </c>
    </row>
    <row r="29" spans="1:6" ht="12.75" customHeight="1" thickBot="1">
      <c r="A29" s="124"/>
      <c r="B29" s="124"/>
      <c r="C29" s="124"/>
      <c r="E29" s="193">
        <f>SUM(E26:E28)</f>
        <v>1054</v>
      </c>
      <c r="F29" s="194">
        <f>SUM(F26:F28)</f>
        <v>715</v>
      </c>
    </row>
    <row r="30" spans="1:6" ht="12.75" customHeight="1">
      <c r="A30" s="125"/>
      <c r="B30" s="125"/>
      <c r="C30" s="125"/>
      <c r="E30" s="191"/>
      <c r="F30" s="192"/>
    </row>
    <row r="31" spans="1:6" ht="12.75" customHeight="1">
      <c r="A31" s="101" t="s">
        <v>112</v>
      </c>
      <c r="B31" s="101"/>
      <c r="C31" s="101"/>
      <c r="E31" s="191"/>
      <c r="F31" s="192"/>
    </row>
    <row r="32" spans="1:6" ht="12.75" customHeight="1">
      <c r="A32" s="79" t="s">
        <v>154</v>
      </c>
      <c r="B32" s="79"/>
      <c r="C32" s="79"/>
      <c r="D32" s="49">
        <v>12</v>
      </c>
      <c r="E32" s="191">
        <f>'BS Notes'!G210</f>
        <v>276</v>
      </c>
      <c r="F32" s="192">
        <v>247</v>
      </c>
    </row>
    <row r="33" spans="1:6" ht="12.75">
      <c r="A33" s="79" t="s">
        <v>108</v>
      </c>
      <c r="B33" s="79"/>
      <c r="C33" s="79"/>
      <c r="D33" s="49">
        <v>10</v>
      </c>
      <c r="E33" s="191">
        <f>'BS Notes'!G136</f>
        <v>2</v>
      </c>
      <c r="F33" s="192">
        <v>9</v>
      </c>
    </row>
    <row r="34" spans="1:6" ht="12.75">
      <c r="A34" s="79" t="s">
        <v>171</v>
      </c>
      <c r="B34" s="79"/>
      <c r="C34" s="79"/>
      <c r="E34" s="191">
        <v>8</v>
      </c>
      <c r="F34" s="192">
        <v>1</v>
      </c>
    </row>
    <row r="35" spans="1:6" ht="12.75" customHeight="1">
      <c r="A35" s="79"/>
      <c r="B35" s="79"/>
      <c r="C35" s="79"/>
      <c r="E35" s="380">
        <f>SUM(E32:E34)</f>
        <v>286</v>
      </c>
      <c r="F35" s="223">
        <f>SUM(F32:F34)</f>
        <v>257</v>
      </c>
    </row>
    <row r="36" spans="1:6" ht="12.75" customHeight="1" thickBot="1">
      <c r="A36" s="101" t="s">
        <v>37</v>
      </c>
      <c r="B36" s="101"/>
      <c r="C36" s="101"/>
      <c r="E36" s="189">
        <f>+E29+E35</f>
        <v>1340</v>
      </c>
      <c r="F36" s="190">
        <f>+F29+F35</f>
        <v>972</v>
      </c>
    </row>
    <row r="37" spans="1:6" ht="12.75" customHeight="1" thickBot="1">
      <c r="A37" s="101" t="s">
        <v>46</v>
      </c>
      <c r="B37" s="101"/>
      <c r="C37" s="101"/>
      <c r="E37" s="384">
        <f>+E36+E23</f>
        <v>5993</v>
      </c>
      <c r="F37" s="261">
        <f>+F36+F23</f>
        <v>5134</v>
      </c>
    </row>
    <row r="38" spans="1:6" ht="12.75" customHeight="1">
      <c r="A38" s="125"/>
      <c r="B38" s="125"/>
      <c r="C38" s="125"/>
      <c r="E38" s="13"/>
      <c r="F38" s="26"/>
    </row>
    <row r="39" spans="1:6" ht="12.75" customHeight="1">
      <c r="A39" s="147"/>
      <c r="B39" s="147"/>
      <c r="C39" s="147"/>
      <c r="D39" s="238"/>
      <c r="E39" s="146">
        <f>E37-E18</f>
        <v>0</v>
      </c>
      <c r="F39" s="139"/>
    </row>
    <row r="40" spans="1:6" ht="12.75">
      <c r="A40" s="147"/>
      <c r="B40" s="147"/>
      <c r="C40" s="147"/>
      <c r="D40" s="238"/>
      <c r="E40" s="146"/>
      <c r="F40" s="146"/>
    </row>
    <row r="41" spans="1:6" ht="12.75">
      <c r="A41" s="147"/>
      <c r="B41" s="147"/>
      <c r="C41" s="147"/>
      <c r="D41" s="238"/>
      <c r="E41" s="146"/>
      <c r="F41" s="146"/>
    </row>
    <row r="42" spans="5:6" ht="12.75">
      <c r="E42" s="13"/>
      <c r="F42" s="13"/>
    </row>
    <row r="43" spans="5:6" ht="12.75">
      <c r="E43" s="13"/>
      <c r="F43" s="13"/>
    </row>
    <row r="44" spans="5:6" ht="12.75">
      <c r="E44" s="13"/>
      <c r="F44" s="13"/>
    </row>
    <row r="45" spans="5:6" ht="12.75">
      <c r="E45" s="13"/>
      <c r="F45" s="13"/>
    </row>
    <row r="46" spans="5:6" ht="12.75">
      <c r="E46" s="13"/>
      <c r="F46" s="13"/>
    </row>
    <row r="47" spans="5:6" ht="12.75">
      <c r="E47" s="13"/>
      <c r="F47" s="13"/>
    </row>
    <row r="48" spans="5:6" ht="12.75">
      <c r="E48" s="13"/>
      <c r="F48" s="13"/>
    </row>
    <row r="49" spans="5:6" ht="12.75">
      <c r="E49" s="13"/>
      <c r="F49" s="13"/>
    </row>
    <row r="50" spans="5:6" ht="12.75">
      <c r="E50" s="13"/>
      <c r="F50" s="13"/>
    </row>
    <row r="51" spans="5:6" ht="12.75">
      <c r="E51" s="13"/>
      <c r="F51" s="13"/>
    </row>
    <row r="52" spans="5:6" ht="12.75">
      <c r="E52" s="13"/>
      <c r="F52" s="13"/>
    </row>
    <row r="53" spans="5:6" ht="12.75">
      <c r="E53" s="13"/>
      <c r="F53" s="13"/>
    </row>
    <row r="54" spans="5:6" ht="12.75">
      <c r="E54" s="13"/>
      <c r="F54" s="13"/>
    </row>
    <row r="55" spans="5:6" ht="12.75">
      <c r="E55" s="13"/>
      <c r="F55" s="13"/>
    </row>
    <row r="56" spans="5:6" ht="12.75">
      <c r="E56" s="13"/>
      <c r="F56" s="13"/>
    </row>
  </sheetData>
  <sheetProtection/>
  <printOptions/>
  <pageMargins left="0.75" right="0.75" top="1" bottom="1" header="0.5" footer="0.5"/>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35"/>
  <sheetViews>
    <sheetView zoomScalePageLayoutView="0" workbookViewId="0" topLeftCell="A1">
      <selection activeCell="G18" sqref="G18"/>
    </sheetView>
  </sheetViews>
  <sheetFormatPr defaultColWidth="9.140625" defaultRowHeight="12.75"/>
  <cols>
    <col min="1" max="1" width="43.7109375" style="3" customWidth="1"/>
    <col min="2" max="3" width="10.28125" style="3" customWidth="1"/>
    <col min="4" max="4" width="6.00390625" style="233" customWidth="1"/>
    <col min="5" max="5" width="13.7109375" style="10" customWidth="1"/>
    <col min="6" max="6" width="12.00390625" style="8" customWidth="1"/>
    <col min="7" max="16384" width="9.140625" style="7" customWidth="1"/>
  </cols>
  <sheetData>
    <row r="1" spans="1:3" ht="20.25">
      <c r="A1" s="5" t="s">
        <v>211</v>
      </c>
      <c r="B1" s="5"/>
      <c r="C1" s="5"/>
    </row>
    <row r="2" spans="1:3" ht="12.75">
      <c r="A2" s="17"/>
      <c r="B2" s="17"/>
      <c r="C2" s="17"/>
    </row>
    <row r="3" spans="1:6" ht="12.75">
      <c r="A3" s="4" t="s">
        <v>72</v>
      </c>
      <c r="B3" s="4"/>
      <c r="C3" s="4"/>
      <c r="D3" s="234"/>
      <c r="E3" s="46"/>
      <c r="F3" s="6"/>
    </row>
    <row r="4" spans="4:6" s="9" customFormat="1" ht="12.75">
      <c r="D4" s="235"/>
      <c r="E4" s="172">
        <f>'BS'!E4</f>
        <v>2014</v>
      </c>
      <c r="F4" s="173">
        <f>'BS'!F4</f>
        <v>2013</v>
      </c>
    </row>
    <row r="5" spans="1:6" ht="12.75">
      <c r="A5" s="1"/>
      <c r="B5" s="1"/>
      <c r="C5" s="1"/>
      <c r="D5" s="262" t="s">
        <v>73</v>
      </c>
      <c r="E5" s="187" t="s">
        <v>120</v>
      </c>
      <c r="F5" s="188" t="s">
        <v>120</v>
      </c>
    </row>
    <row r="6" spans="1:6" ht="12.75">
      <c r="A6" s="2" t="s">
        <v>77</v>
      </c>
      <c r="B6" s="2"/>
      <c r="C6" s="2"/>
      <c r="E6" s="196"/>
      <c r="F6" s="197"/>
    </row>
    <row r="7" spans="1:6" ht="12.75">
      <c r="A7" s="31" t="s">
        <v>246</v>
      </c>
      <c r="B7" s="31"/>
      <c r="C7" s="31"/>
      <c r="D7" s="49">
        <v>13.1</v>
      </c>
      <c r="E7" s="393">
        <f>'CF Notes'!G17</f>
        <v>72</v>
      </c>
      <c r="F7" s="255">
        <v>58</v>
      </c>
    </row>
    <row r="8" spans="1:6" ht="12.75">
      <c r="A8" s="31" t="s">
        <v>206</v>
      </c>
      <c r="B8" s="31"/>
      <c r="C8" s="31"/>
      <c r="D8" s="49">
        <v>13.2</v>
      </c>
      <c r="E8" s="174">
        <f>'CF Notes'!G25</f>
        <v>-9</v>
      </c>
      <c r="F8" s="175">
        <v>-16</v>
      </c>
    </row>
    <row r="9" spans="1:6" ht="12.75">
      <c r="A9" s="129" t="s">
        <v>247</v>
      </c>
      <c r="B9" s="129"/>
      <c r="C9" s="129"/>
      <c r="D9" s="49"/>
      <c r="E9" s="370">
        <f>SUM(E7:E8)</f>
        <v>63</v>
      </c>
      <c r="F9" s="250">
        <f>SUM(F7:F8)</f>
        <v>42</v>
      </c>
    </row>
    <row r="10" spans="1:6" ht="5.25" customHeight="1">
      <c r="A10" s="31"/>
      <c r="B10" s="31"/>
      <c r="C10" s="31"/>
      <c r="D10" s="49"/>
      <c r="E10" s="370"/>
      <c r="F10" s="250"/>
    </row>
    <row r="11" spans="1:6" ht="12.75">
      <c r="A11" s="98" t="s">
        <v>80</v>
      </c>
      <c r="B11" s="98"/>
      <c r="C11" s="98"/>
      <c r="D11" s="49"/>
      <c r="E11" s="370"/>
      <c r="F11" s="250"/>
    </row>
    <row r="12" spans="1:6" ht="12.75">
      <c r="A12" s="31" t="s">
        <v>248</v>
      </c>
      <c r="B12" s="31"/>
      <c r="C12" s="31"/>
      <c r="D12" s="49"/>
      <c r="E12" s="393">
        <v>-56</v>
      </c>
      <c r="F12" s="423">
        <v>0</v>
      </c>
    </row>
    <row r="13" spans="1:6" ht="12.75">
      <c r="A13" s="31" t="s">
        <v>78</v>
      </c>
      <c r="B13" s="31"/>
      <c r="C13" s="31"/>
      <c r="D13" s="49">
        <v>13.3</v>
      </c>
      <c r="E13" s="393">
        <f>'CF Notes'!G31</f>
        <v>784</v>
      </c>
      <c r="F13" s="255">
        <v>871</v>
      </c>
    </row>
    <row r="14" spans="1:6" ht="26.25" customHeight="1">
      <c r="A14" s="31" t="s">
        <v>317</v>
      </c>
      <c r="B14" s="31"/>
      <c r="C14" s="31"/>
      <c r="D14" s="49">
        <v>13.4</v>
      </c>
      <c r="E14" s="395">
        <f>'CF Notes'!G36</f>
        <v>-702</v>
      </c>
      <c r="F14" s="416">
        <v>123</v>
      </c>
    </row>
    <row r="15" spans="1:6" ht="12.75">
      <c r="A15" s="130" t="s">
        <v>126</v>
      </c>
      <c r="B15" s="130"/>
      <c r="C15" s="130"/>
      <c r="D15" s="49"/>
      <c r="E15" s="370">
        <f>SUM(E12:E14)</f>
        <v>26</v>
      </c>
      <c r="F15" s="250">
        <f>SUM(F12:F14)</f>
        <v>994</v>
      </c>
    </row>
    <row r="16" spans="1:6" ht="6" customHeight="1">
      <c r="A16" s="31"/>
      <c r="B16" s="31"/>
      <c r="C16" s="31"/>
      <c r="D16" s="49"/>
      <c r="E16" s="370"/>
      <c r="F16" s="250"/>
    </row>
    <row r="17" spans="1:6" ht="12.75">
      <c r="A17" s="98" t="s">
        <v>81</v>
      </c>
      <c r="B17" s="98"/>
      <c r="C17" s="98"/>
      <c r="D17" s="49"/>
      <c r="E17" s="370"/>
      <c r="F17" s="250"/>
    </row>
    <row r="18" spans="1:6" ht="12.75">
      <c r="A18" s="31" t="s">
        <v>283</v>
      </c>
      <c r="B18" s="31"/>
      <c r="C18" s="31"/>
      <c r="D18" s="49">
        <v>13.5</v>
      </c>
      <c r="E18" s="393">
        <f>'CF Notes'!G42</f>
        <v>295</v>
      </c>
      <c r="F18" s="255">
        <v>-714</v>
      </c>
    </row>
    <row r="19" spans="1:6" ht="12.75">
      <c r="A19" s="31" t="s">
        <v>109</v>
      </c>
      <c r="B19" s="31"/>
      <c r="C19" s="31"/>
      <c r="D19" s="49">
        <v>13.6</v>
      </c>
      <c r="E19" s="393">
        <f>'CF Notes'!G47</f>
        <v>-86</v>
      </c>
      <c r="F19" s="255">
        <v>-86</v>
      </c>
    </row>
    <row r="20" spans="1:6" ht="12.75">
      <c r="A20" s="31" t="s">
        <v>79</v>
      </c>
      <c r="B20" s="31"/>
      <c r="C20" s="31"/>
      <c r="D20" s="49">
        <v>5</v>
      </c>
      <c r="E20" s="393">
        <f>'IS Notes'!G53</f>
        <v>-255</v>
      </c>
      <c r="F20" s="255">
        <v>-268</v>
      </c>
    </row>
    <row r="21" spans="1:6" ht="12.75">
      <c r="A21" s="31" t="s">
        <v>199</v>
      </c>
      <c r="B21" s="31"/>
      <c r="C21" s="31"/>
      <c r="D21" s="49"/>
      <c r="E21" s="442">
        <f>Equity!E14+Equity!F14</f>
        <v>0</v>
      </c>
      <c r="F21" s="416">
        <v>32</v>
      </c>
    </row>
    <row r="22" spans="1:6" ht="12.75">
      <c r="A22" s="129" t="s">
        <v>62</v>
      </c>
      <c r="B22" s="129"/>
      <c r="C22" s="129"/>
      <c r="D22" s="49"/>
      <c r="E22" s="386">
        <f>SUM(E17:E21)</f>
        <v>-46</v>
      </c>
      <c r="F22" s="253">
        <f>SUM(F17:F21)</f>
        <v>-1036</v>
      </c>
    </row>
    <row r="23" spans="1:6" ht="12.75">
      <c r="A23" s="129"/>
      <c r="B23" s="129"/>
      <c r="C23" s="129"/>
      <c r="D23" s="49"/>
      <c r="E23" s="386"/>
      <c r="F23" s="253"/>
    </row>
    <row r="24" spans="1:6" ht="12.75">
      <c r="A24" s="501" t="s">
        <v>188</v>
      </c>
      <c r="B24" s="501"/>
      <c r="C24" s="501"/>
      <c r="D24" s="259"/>
      <c r="E24" s="393">
        <f>+E9+E15+E22</f>
        <v>43</v>
      </c>
      <c r="F24" s="423">
        <f>+F9+F15+F22</f>
        <v>0</v>
      </c>
    </row>
    <row r="25" spans="1:6" ht="12.75">
      <c r="A25" s="499" t="s">
        <v>174</v>
      </c>
      <c r="B25" s="499"/>
      <c r="C25" s="499"/>
      <c r="D25" s="49"/>
      <c r="E25" s="426">
        <f>F26</f>
        <v>14</v>
      </c>
      <c r="F25" s="347">
        <v>14</v>
      </c>
    </row>
    <row r="26" spans="1:6" ht="13.5" thickBot="1">
      <c r="A26" s="500" t="s">
        <v>175</v>
      </c>
      <c r="B26" s="500"/>
      <c r="C26" s="500"/>
      <c r="D26" s="49"/>
      <c r="E26" s="394">
        <f>SUM(E24:E25)</f>
        <v>57</v>
      </c>
      <c r="F26" s="190">
        <f>SUM(F24:F25)</f>
        <v>14</v>
      </c>
    </row>
    <row r="27" spans="1:6" ht="12.75">
      <c r="A27" s="31"/>
      <c r="B27" s="31"/>
      <c r="C27" s="31"/>
      <c r="D27" s="49"/>
      <c r="E27" s="27"/>
      <c r="F27" s="33"/>
    </row>
    <row r="28" spans="1:6" ht="12.75">
      <c r="A28" s="147"/>
      <c r="B28" s="147"/>
      <c r="C28" s="147"/>
      <c r="D28" s="238"/>
      <c r="E28" s="151"/>
      <c r="F28" s="151"/>
    </row>
    <row r="29" spans="1:6" ht="12.75">
      <c r="A29" s="147"/>
      <c r="B29" s="147"/>
      <c r="C29" s="147"/>
      <c r="D29" s="238"/>
      <c r="E29" s="140"/>
      <c r="F29" s="151"/>
    </row>
    <row r="30" spans="1:6" ht="12.75">
      <c r="A30" s="147"/>
      <c r="B30" s="147"/>
      <c r="C30" s="353"/>
      <c r="D30" s="238"/>
      <c r="E30" s="148"/>
      <c r="F30" s="148"/>
    </row>
    <row r="31" spans="1:6" ht="12.75">
      <c r="A31" s="147"/>
      <c r="B31" s="147"/>
      <c r="C31" s="147"/>
      <c r="D31" s="238"/>
      <c r="E31" s="148"/>
      <c r="F31" s="148"/>
    </row>
    <row r="32" spans="1:6" ht="12.75">
      <c r="A32" s="147"/>
      <c r="B32" s="147"/>
      <c r="C32" s="147"/>
      <c r="D32" s="238"/>
      <c r="E32" s="148"/>
      <c r="F32" s="148"/>
    </row>
    <row r="33" spans="1:6" ht="12.75">
      <c r="A33" s="147"/>
      <c r="B33" s="147"/>
      <c r="C33" s="147"/>
      <c r="D33" s="238"/>
      <c r="E33" s="148"/>
      <c r="F33" s="148"/>
    </row>
    <row r="34" spans="1:6" ht="12.75">
      <c r="A34" s="149"/>
      <c r="B34" s="149"/>
      <c r="C34" s="149"/>
      <c r="D34" s="239"/>
      <c r="E34" s="148"/>
      <c r="F34" s="150"/>
    </row>
    <row r="35" spans="1:6" ht="12.75">
      <c r="A35" s="149"/>
      <c r="B35" s="149"/>
      <c r="C35" s="149"/>
      <c r="D35" s="239"/>
      <c r="E35" s="148"/>
      <c r="F35" s="152"/>
    </row>
  </sheetData>
  <sheetProtection/>
  <mergeCells count="3">
    <mergeCell ref="A25:C25"/>
    <mergeCell ref="A26:C26"/>
    <mergeCell ref="A24:C24"/>
  </mergeCells>
  <printOptions/>
  <pageMargins left="0.75" right="0.75" top="1" bottom="1" header="0.5" footer="0.5"/>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I27"/>
  <sheetViews>
    <sheetView zoomScalePageLayoutView="0" workbookViewId="0" topLeftCell="A1">
      <selection activeCell="F24" sqref="F24"/>
    </sheetView>
  </sheetViews>
  <sheetFormatPr defaultColWidth="9.140625" defaultRowHeight="12.75"/>
  <cols>
    <col min="1" max="2" width="9.140625" style="10" customWidth="1"/>
    <col min="3" max="3" width="41.28125" style="10" customWidth="1"/>
    <col min="4" max="4" width="6.421875" style="10" customWidth="1"/>
    <col min="5" max="5" width="9.28125" style="10" customWidth="1"/>
    <col min="6" max="6" width="13.421875" style="10" bestFit="1" customWidth="1"/>
    <col min="7" max="7" width="11.421875" style="10" bestFit="1" customWidth="1"/>
    <col min="8" max="8" width="11.28125" style="10" bestFit="1" customWidth="1"/>
    <col min="9" max="9" width="10.00390625" style="10" customWidth="1"/>
    <col min="10" max="11" width="9.140625" style="10" customWidth="1"/>
    <col min="12" max="12" width="10.00390625" style="10" bestFit="1" customWidth="1"/>
    <col min="13" max="13" width="9.421875" style="10" bestFit="1" customWidth="1"/>
    <col min="14" max="16384" width="9.140625" style="10" customWidth="1"/>
  </cols>
  <sheetData>
    <row r="1" ht="20.25">
      <c r="A1" s="348" t="s">
        <v>212</v>
      </c>
    </row>
    <row r="3" ht="12.75">
      <c r="A3" s="42" t="s">
        <v>47</v>
      </c>
    </row>
    <row r="4" spans="1:9" ht="51">
      <c r="A4" s="43"/>
      <c r="B4" s="43"/>
      <c r="C4" s="43"/>
      <c r="D4" s="44"/>
      <c r="E4" s="198" t="s">
        <v>44</v>
      </c>
      <c r="F4" s="198" t="s">
        <v>88</v>
      </c>
      <c r="G4" s="198" t="s">
        <v>26</v>
      </c>
      <c r="H4" s="198" t="s">
        <v>70</v>
      </c>
      <c r="I4" s="198" t="s">
        <v>125</v>
      </c>
    </row>
    <row r="5" spans="1:9" ht="12.75">
      <c r="A5" s="46"/>
      <c r="B5" s="46"/>
      <c r="C5" s="46"/>
      <c r="D5" s="157" t="s">
        <v>278</v>
      </c>
      <c r="E5" s="187" t="s">
        <v>120</v>
      </c>
      <c r="F5" s="187" t="s">
        <v>120</v>
      </c>
      <c r="G5" s="187" t="s">
        <v>120</v>
      </c>
      <c r="H5" s="187" t="s">
        <v>120</v>
      </c>
      <c r="I5" s="187" t="s">
        <v>120</v>
      </c>
    </row>
    <row r="6" spans="1:9" ht="12.75" customHeight="1">
      <c r="A6" s="34"/>
      <c r="D6" s="159"/>
      <c r="E6" s="199"/>
      <c r="F6" s="199"/>
      <c r="G6" s="199"/>
      <c r="H6" s="199"/>
      <c r="I6" s="199"/>
    </row>
    <row r="7" spans="1:9" ht="12.75" customHeight="1">
      <c r="A7" s="47" t="s">
        <v>222</v>
      </c>
      <c r="B7" s="45"/>
      <c r="C7" s="45"/>
      <c r="D7" s="78"/>
      <c r="E7" s="200">
        <v>9</v>
      </c>
      <c r="F7" s="200">
        <v>268</v>
      </c>
      <c r="G7" s="200">
        <v>129</v>
      </c>
      <c r="H7" s="200">
        <v>3155</v>
      </c>
      <c r="I7" s="200">
        <f>SUM(E7:H7)</f>
        <v>3561</v>
      </c>
    </row>
    <row r="8" spans="1:9" ht="12.75" customHeight="1">
      <c r="A8" s="78" t="s">
        <v>168</v>
      </c>
      <c r="B8" s="45"/>
      <c r="C8" s="45"/>
      <c r="D8" s="78"/>
      <c r="E8" s="201"/>
      <c r="F8" s="201">
        <v>32</v>
      </c>
      <c r="G8" s="200"/>
      <c r="H8" s="200"/>
      <c r="I8" s="201">
        <f>SUM(E8:H8)</f>
        <v>32</v>
      </c>
    </row>
    <row r="9" spans="1:9" ht="12.75" customHeight="1">
      <c r="A9" s="10" t="s">
        <v>53</v>
      </c>
      <c r="D9" s="159"/>
      <c r="E9" s="200"/>
      <c r="F9" s="201"/>
      <c r="G9" s="201">
        <v>46</v>
      </c>
      <c r="H9" s="201"/>
      <c r="I9" s="264">
        <f>SUM(E9:H9)</f>
        <v>46</v>
      </c>
    </row>
    <row r="10" spans="1:9" ht="12.75" customHeight="1">
      <c r="A10" s="10" t="s">
        <v>169</v>
      </c>
      <c r="D10" s="159"/>
      <c r="E10" s="200"/>
      <c r="F10" s="201"/>
      <c r="G10" s="176">
        <v>-32</v>
      </c>
      <c r="H10" s="201">
        <f>-G10</f>
        <v>32</v>
      </c>
      <c r="I10" s="201">
        <f>SUM(E10:H10)</f>
        <v>0</v>
      </c>
    </row>
    <row r="11" spans="1:9" ht="12.75" customHeight="1">
      <c r="A11" s="10" t="s">
        <v>316</v>
      </c>
      <c r="D11" s="159"/>
      <c r="E11" s="200"/>
      <c r="F11" s="201"/>
      <c r="G11" s="201"/>
      <c r="H11" s="176">
        <f>'IS'!F14</f>
        <v>791</v>
      </c>
      <c r="I11" s="201">
        <f>SUM(D11:H11)</f>
        <v>791</v>
      </c>
    </row>
    <row r="12" spans="1:9" ht="12.75" customHeight="1">
      <c r="A12" s="46" t="s">
        <v>221</v>
      </c>
      <c r="B12" s="46"/>
      <c r="C12" s="46"/>
      <c r="D12" s="260">
        <v>5</v>
      </c>
      <c r="E12" s="241"/>
      <c r="F12" s="328"/>
      <c r="G12" s="328"/>
      <c r="H12" s="328">
        <f>'IS Notes'!H53</f>
        <v>-268</v>
      </c>
      <c r="I12" s="328">
        <f>SUM(E12:H12)</f>
        <v>-268</v>
      </c>
    </row>
    <row r="13" spans="1:9" ht="12.75">
      <c r="A13" s="47" t="s">
        <v>237</v>
      </c>
      <c r="B13" s="45"/>
      <c r="C13" s="45"/>
      <c r="D13" s="78"/>
      <c r="E13" s="200">
        <f>SUM(E7:E12)</f>
        <v>9</v>
      </c>
      <c r="F13" s="200">
        <f>SUM(F7:F12)</f>
        <v>300</v>
      </c>
      <c r="G13" s="200">
        <f>SUM(G7:G12)</f>
        <v>143</v>
      </c>
      <c r="H13" s="200">
        <f>SUM(H7:H12)</f>
        <v>3710</v>
      </c>
      <c r="I13" s="200">
        <f>SUM(I7:I12)</f>
        <v>4162</v>
      </c>
    </row>
    <row r="14" spans="1:9" ht="12.75" hidden="1">
      <c r="A14" s="78" t="s">
        <v>168</v>
      </c>
      <c r="B14" s="45"/>
      <c r="C14" s="45"/>
      <c r="D14" s="78"/>
      <c r="E14" s="201"/>
      <c r="F14" s="201"/>
      <c r="G14" s="200"/>
      <c r="H14" s="200"/>
      <c r="I14" s="201">
        <f>SUM(E14:H14)</f>
        <v>0</v>
      </c>
    </row>
    <row r="15" spans="1:9" ht="12.75">
      <c r="A15" s="10" t="s">
        <v>53</v>
      </c>
      <c r="D15" s="159"/>
      <c r="E15" s="200"/>
      <c r="F15" s="201"/>
      <c r="G15" s="201">
        <v>53</v>
      </c>
      <c r="H15" s="201"/>
      <c r="I15" s="264">
        <f>SUM(E15:H15)</f>
        <v>53</v>
      </c>
    </row>
    <row r="16" spans="1:9" ht="13.5" customHeight="1">
      <c r="A16" s="10" t="s">
        <v>169</v>
      </c>
      <c r="D16" s="159"/>
      <c r="E16" s="200"/>
      <c r="F16" s="201"/>
      <c r="G16" s="176">
        <v>-14</v>
      </c>
      <c r="H16" s="201">
        <f>-G16</f>
        <v>14</v>
      </c>
      <c r="I16" s="207">
        <f>SUM(E16:H16)</f>
        <v>0</v>
      </c>
    </row>
    <row r="17" spans="1:9" ht="12.75">
      <c r="A17" s="10" t="str">
        <f>+A11</f>
        <v>Total comprehensive income for the year</v>
      </c>
      <c r="D17" s="159"/>
      <c r="E17" s="200"/>
      <c r="F17" s="201"/>
      <c r="G17" s="201"/>
      <c r="H17" s="201">
        <f>'IS'!E14</f>
        <v>693</v>
      </c>
      <c r="I17" s="264">
        <f>SUM(E17:H17)</f>
        <v>693</v>
      </c>
    </row>
    <row r="18" spans="1:9" ht="12.75">
      <c r="A18" s="10" t="s">
        <v>79</v>
      </c>
      <c r="D18" s="159">
        <v>5</v>
      </c>
      <c r="E18" s="200"/>
      <c r="F18" s="201"/>
      <c r="G18" s="201"/>
      <c r="H18" s="176">
        <f>'IS Notes'!G53</f>
        <v>-255</v>
      </c>
      <c r="I18" s="176">
        <f>SUM(E18:H18)</f>
        <v>-255</v>
      </c>
    </row>
    <row r="19" spans="1:9" ht="13.5" thickBot="1">
      <c r="A19" s="265" t="s">
        <v>261</v>
      </c>
      <c r="B19" s="266"/>
      <c r="C19" s="266"/>
      <c r="D19" s="267"/>
      <c r="E19" s="202">
        <f>SUM(E13:E18)</f>
        <v>9</v>
      </c>
      <c r="F19" s="202">
        <f>SUM(F13:F18)</f>
        <v>300</v>
      </c>
      <c r="G19" s="202">
        <f>SUM(G13:G18)</f>
        <v>182</v>
      </c>
      <c r="H19" s="202">
        <f>SUM(H13:H18)</f>
        <v>4162</v>
      </c>
      <c r="I19" s="202">
        <f>SUM(I13:I18)</f>
        <v>4653</v>
      </c>
    </row>
    <row r="21" ht="12.75">
      <c r="H21" s="61"/>
    </row>
    <row r="22" ht="12.75">
      <c r="H22" s="61"/>
    </row>
    <row r="23" ht="12.75">
      <c r="H23" s="257"/>
    </row>
    <row r="24" ht="12.75">
      <c r="H24" s="257"/>
    </row>
    <row r="25" ht="12.75">
      <c r="H25" s="257"/>
    </row>
    <row r="26" ht="12.75">
      <c r="H26" s="109"/>
    </row>
    <row r="27" ht="12.75">
      <c r="H27" s="63"/>
    </row>
  </sheetData>
  <sheetProtection/>
  <printOptions/>
  <pageMargins left="0.27" right="0.26" top="0.18" bottom="0.26" header="0.5" footer="0.3"/>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K314"/>
  <sheetViews>
    <sheetView showZeros="0" zoomScaleSheetLayoutView="100" zoomScalePageLayoutView="0" workbookViewId="0" topLeftCell="A37">
      <selection activeCell="G26" sqref="G26:G110"/>
    </sheetView>
  </sheetViews>
  <sheetFormatPr defaultColWidth="14.28125" defaultRowHeight="12.75"/>
  <cols>
    <col min="1" max="1" width="5.00390625" style="97" customWidth="1"/>
    <col min="2" max="2" width="50.00390625" style="17" customWidth="1"/>
    <col min="3" max="3" width="5.421875" style="17" customWidth="1"/>
    <col min="4" max="4" width="15.28125" style="82" customWidth="1"/>
    <col min="5" max="5" width="15.28125" style="145" customWidth="1"/>
    <col min="6" max="6" width="5.421875" style="52" customWidth="1"/>
    <col min="7" max="7" width="15.28125" style="52" customWidth="1"/>
    <col min="8" max="8" width="15.28125" style="26" customWidth="1"/>
    <col min="9" max="9" width="12.7109375" style="97" customWidth="1"/>
    <col min="10" max="16384" width="14.28125" style="56" customWidth="1"/>
  </cols>
  <sheetData>
    <row r="1" spans="1:9" ht="20.25">
      <c r="A1" s="87" t="s">
        <v>213</v>
      </c>
      <c r="F1" s="10"/>
      <c r="G1" s="10"/>
      <c r="H1" s="41"/>
      <c r="I1" s="10"/>
    </row>
    <row r="2" spans="1:9" s="105" customFormat="1" ht="12.75">
      <c r="A2" s="25"/>
      <c r="B2" s="17"/>
      <c r="C2" s="17"/>
      <c r="D2" s="82"/>
      <c r="E2" s="145"/>
      <c r="F2" s="41"/>
      <c r="G2" s="41"/>
      <c r="H2" s="41"/>
      <c r="I2" s="41"/>
    </row>
    <row r="3" spans="1:9" ht="12.75">
      <c r="A3" s="132" t="s">
        <v>72</v>
      </c>
      <c r="B3" s="82"/>
      <c r="C3" s="82"/>
      <c r="F3" s="45"/>
      <c r="G3" s="45"/>
      <c r="H3" s="78"/>
      <c r="I3" s="10"/>
    </row>
    <row r="4" spans="1:9" ht="12.75">
      <c r="A4" s="89"/>
      <c r="B4" s="90"/>
      <c r="C4" s="90"/>
      <c r="D4" s="169"/>
      <c r="E4" s="170"/>
      <c r="F4" s="171"/>
      <c r="G4" s="203">
        <f>'CF'!E4</f>
        <v>2014</v>
      </c>
      <c r="H4" s="203">
        <f>'CF'!F4</f>
        <v>2013</v>
      </c>
      <c r="I4" s="10"/>
    </row>
    <row r="5" spans="1:9" ht="12.75">
      <c r="A5" s="93"/>
      <c r="B5" s="18"/>
      <c r="C5" s="18"/>
      <c r="D5" s="15"/>
      <c r="E5" s="74"/>
      <c r="F5" s="46"/>
      <c r="G5" s="174" t="s">
        <v>120</v>
      </c>
      <c r="H5" s="175" t="s">
        <v>120</v>
      </c>
      <c r="I5" s="10"/>
    </row>
    <row r="6" spans="5:9" s="95" customFormat="1" ht="12.75">
      <c r="E6" s="105"/>
      <c r="G6" s="367"/>
      <c r="H6" s="205"/>
      <c r="I6" s="94"/>
    </row>
    <row r="7" spans="1:9" ht="12.75">
      <c r="A7" s="55"/>
      <c r="B7" s="54"/>
      <c r="C7" s="54"/>
      <c r="D7" s="96"/>
      <c r="E7" s="96"/>
      <c r="F7" s="21"/>
      <c r="G7" s="179"/>
      <c r="H7" s="180"/>
      <c r="I7" s="55"/>
    </row>
    <row r="8" spans="1:9" ht="12.75">
      <c r="A8" s="270" t="s">
        <v>136</v>
      </c>
      <c r="B8" s="502" t="s">
        <v>163</v>
      </c>
      <c r="C8" s="502"/>
      <c r="D8" s="502"/>
      <c r="E8" s="502"/>
      <c r="F8" s="11"/>
      <c r="G8" s="177"/>
      <c r="H8" s="178"/>
      <c r="I8" s="55"/>
    </row>
    <row r="9" spans="1:9" ht="12.75">
      <c r="A9" s="270"/>
      <c r="B9" s="71" t="s">
        <v>208</v>
      </c>
      <c r="C9" s="71"/>
      <c r="D9" s="71"/>
      <c r="E9" s="71"/>
      <c r="F9" s="11"/>
      <c r="G9" s="177"/>
      <c r="H9" s="178"/>
      <c r="I9" s="55"/>
    </row>
    <row r="10" spans="1:9" ht="12.75">
      <c r="A10" s="268"/>
      <c r="B10" s="39" t="s">
        <v>48</v>
      </c>
      <c r="C10" s="54"/>
      <c r="D10" s="11"/>
      <c r="E10" s="11"/>
      <c r="F10" s="21"/>
      <c r="G10" s="179">
        <f>689+25</f>
        <v>714</v>
      </c>
      <c r="H10" s="180">
        <v>819</v>
      </c>
      <c r="I10" s="55"/>
    </row>
    <row r="11" spans="1:9" ht="12.75">
      <c r="A11" s="268"/>
      <c r="B11" s="39" t="s">
        <v>226</v>
      </c>
      <c r="C11" s="54"/>
      <c r="D11" s="11"/>
      <c r="E11" s="11"/>
      <c r="F11" s="21"/>
      <c r="G11" s="179">
        <v>5</v>
      </c>
      <c r="H11" s="180">
        <v>5</v>
      </c>
      <c r="I11" s="55"/>
    </row>
    <row r="12" spans="1:9" ht="12.75">
      <c r="A12" s="268"/>
      <c r="B12" s="54"/>
      <c r="C12" s="54"/>
      <c r="D12" s="11"/>
      <c r="E12" s="11"/>
      <c r="F12" s="21"/>
      <c r="G12" s="179"/>
      <c r="H12" s="180"/>
      <c r="I12" s="55"/>
    </row>
    <row r="13" spans="1:9" ht="12.75">
      <c r="A13" s="268"/>
      <c r="B13" s="58" t="s">
        <v>349</v>
      </c>
      <c r="C13" s="54"/>
      <c r="D13" s="11"/>
      <c r="E13" s="11"/>
      <c r="F13" s="21"/>
      <c r="G13" s="179"/>
      <c r="H13" s="180"/>
      <c r="I13" s="55"/>
    </row>
    <row r="14" spans="1:9" ht="12.75">
      <c r="A14" s="268"/>
      <c r="B14" s="39" t="s">
        <v>216</v>
      </c>
      <c r="C14" s="54"/>
      <c r="D14" s="11"/>
      <c r="E14" s="11"/>
      <c r="F14" s="21"/>
      <c r="G14" s="365">
        <v>-5</v>
      </c>
      <c r="H14" s="334">
        <v>-5</v>
      </c>
      <c r="I14" s="55"/>
    </row>
    <row r="15" spans="1:9" ht="12.75">
      <c r="A15" s="268"/>
      <c r="B15" s="39" t="s">
        <v>220</v>
      </c>
      <c r="C15" s="54"/>
      <c r="D15" s="11"/>
      <c r="E15" s="11"/>
      <c r="F15" s="21"/>
      <c r="G15" s="338">
        <v>0</v>
      </c>
      <c r="H15" s="334">
        <v>-3</v>
      </c>
      <c r="I15" s="55"/>
    </row>
    <row r="16" spans="1:9" ht="12.75">
      <c r="A16" s="268"/>
      <c r="B16" s="39"/>
      <c r="C16" s="54"/>
      <c r="D16" s="11"/>
      <c r="E16" s="11"/>
      <c r="F16" s="21"/>
      <c r="G16" s="365"/>
      <c r="H16" s="334"/>
      <c r="I16" s="55"/>
    </row>
    <row r="17" spans="1:9" ht="12.75">
      <c r="A17" s="268"/>
      <c r="B17" s="39"/>
      <c r="C17" s="54"/>
      <c r="D17" s="11"/>
      <c r="E17" s="11"/>
      <c r="F17" s="21"/>
      <c r="G17" s="365"/>
      <c r="H17" s="334"/>
      <c r="I17" s="55"/>
    </row>
    <row r="18" spans="1:9" ht="12.75">
      <c r="A18" s="268"/>
      <c r="B18" s="54"/>
      <c r="C18" s="54"/>
      <c r="D18" s="11"/>
      <c r="E18" s="11"/>
      <c r="F18" s="21"/>
      <c r="G18" s="179"/>
      <c r="H18" s="180"/>
      <c r="I18" s="55"/>
    </row>
    <row r="19" spans="1:9" ht="12.75">
      <c r="A19" s="271" t="s">
        <v>137</v>
      </c>
      <c r="B19" s="58" t="s">
        <v>45</v>
      </c>
      <c r="C19" s="58"/>
      <c r="D19" s="11"/>
      <c r="E19" s="11"/>
      <c r="F19" s="21"/>
      <c r="G19" s="179"/>
      <c r="H19" s="180"/>
      <c r="I19" s="55"/>
    </row>
    <row r="20" spans="1:9" ht="12.75">
      <c r="A20" s="271"/>
      <c r="B20" s="54" t="s">
        <v>155</v>
      </c>
      <c r="C20" s="58"/>
      <c r="D20" s="11"/>
      <c r="E20" s="11"/>
      <c r="F20" s="21"/>
      <c r="G20" s="179">
        <f>45+3+5+13+1</f>
        <v>67</v>
      </c>
      <c r="H20" s="180">
        <v>50</v>
      </c>
      <c r="I20" s="55"/>
    </row>
    <row r="21" spans="1:9" ht="12.75">
      <c r="A21" s="268"/>
      <c r="B21" s="54" t="s">
        <v>56</v>
      </c>
      <c r="C21" s="54"/>
      <c r="D21" s="11"/>
      <c r="E21" s="11"/>
      <c r="F21" s="21"/>
      <c r="G21" s="179">
        <v>3</v>
      </c>
      <c r="H21" s="180">
        <v>2</v>
      </c>
      <c r="I21" s="55"/>
    </row>
    <row r="22" spans="1:9" ht="12.75">
      <c r="A22" s="268"/>
      <c r="B22" s="66" t="s">
        <v>66</v>
      </c>
      <c r="C22" s="66"/>
      <c r="D22" s="11"/>
      <c r="E22" s="11"/>
      <c r="F22" s="21"/>
      <c r="G22" s="365">
        <v>-9</v>
      </c>
      <c r="H22" s="354">
        <v>-6</v>
      </c>
      <c r="I22" s="55"/>
    </row>
    <row r="23" spans="1:9" ht="13.5" thickBot="1">
      <c r="A23" s="268"/>
      <c r="B23" s="54"/>
      <c r="C23" s="54"/>
      <c r="D23" s="11"/>
      <c r="E23" s="11"/>
      <c r="F23" s="11"/>
      <c r="G23" s="189">
        <f>SUM(G20:G22)</f>
        <v>61</v>
      </c>
      <c r="H23" s="190">
        <f>SUM(H20:H22)</f>
        <v>46</v>
      </c>
      <c r="I23" s="55"/>
    </row>
    <row r="24" spans="1:9" ht="12.75">
      <c r="A24" s="268"/>
      <c r="B24" s="54"/>
      <c r="C24" s="54"/>
      <c r="D24" s="11"/>
      <c r="E24" s="11"/>
      <c r="F24" s="21"/>
      <c r="G24" s="179"/>
      <c r="H24" s="180"/>
      <c r="I24" s="55"/>
    </row>
    <row r="25" spans="1:9" ht="12.75">
      <c r="A25" s="272" t="s">
        <v>138</v>
      </c>
      <c r="B25" s="58" t="s">
        <v>82</v>
      </c>
      <c r="C25" s="58"/>
      <c r="D25" s="11"/>
      <c r="E25" s="11"/>
      <c r="F25" s="21"/>
      <c r="G25" s="177"/>
      <c r="H25" s="178"/>
      <c r="I25" s="55"/>
    </row>
    <row r="26" spans="1:9" ht="12.75">
      <c r="A26" s="268"/>
      <c r="B26" s="54" t="s">
        <v>38</v>
      </c>
      <c r="C26" s="54"/>
      <c r="D26" s="11"/>
      <c r="E26" s="11"/>
      <c r="F26" s="21"/>
      <c r="G26" s="370">
        <f>-48-13</f>
        <v>-61</v>
      </c>
      <c r="H26" s="250">
        <v>-28</v>
      </c>
      <c r="I26" s="55"/>
    </row>
    <row r="27" spans="1:9" ht="12.75">
      <c r="A27" s="268"/>
      <c r="B27" s="54" t="s">
        <v>121</v>
      </c>
      <c r="C27" s="54"/>
      <c r="D27" s="11"/>
      <c r="E27" s="11"/>
      <c r="F27" s="21"/>
      <c r="G27" s="370">
        <v>-25</v>
      </c>
      <c r="H27" s="250">
        <v>-58</v>
      </c>
      <c r="I27" s="55"/>
    </row>
    <row r="28" spans="1:9" ht="12.75">
      <c r="A28" s="268"/>
      <c r="B28" s="66" t="s">
        <v>202</v>
      </c>
      <c r="C28" s="66"/>
      <c r="D28" s="11"/>
      <c r="E28" s="11"/>
      <c r="F28" s="21"/>
      <c r="G28" s="370">
        <v>9</v>
      </c>
      <c r="H28" s="250">
        <v>6</v>
      </c>
      <c r="I28" s="55"/>
    </row>
    <row r="29" spans="1:9" ht="13.5" thickBot="1">
      <c r="A29" s="268"/>
      <c r="B29" s="54"/>
      <c r="C29" s="54"/>
      <c r="D29" s="11"/>
      <c r="E29" s="11"/>
      <c r="F29" s="11"/>
      <c r="G29" s="371">
        <f>SUM(G26:G28)</f>
        <v>-77</v>
      </c>
      <c r="H29" s="186">
        <f>SUM(H26:H28)</f>
        <v>-80</v>
      </c>
      <c r="I29" s="55"/>
    </row>
    <row r="30" spans="1:9" ht="12.75">
      <c r="A30" s="268"/>
      <c r="B30" s="54"/>
      <c r="C30" s="54"/>
      <c r="D30" s="11"/>
      <c r="E30" s="11"/>
      <c r="F30" s="21"/>
      <c r="G30" s="179"/>
      <c r="H30" s="180"/>
      <c r="I30" s="55"/>
    </row>
    <row r="31" spans="1:9" ht="12.75">
      <c r="A31" s="272" t="s">
        <v>139</v>
      </c>
      <c r="B31" s="58" t="s">
        <v>161</v>
      </c>
      <c r="C31" s="58"/>
      <c r="D31" s="96"/>
      <c r="E31" s="96"/>
      <c r="F31" s="21"/>
      <c r="G31" s="179"/>
      <c r="H31" s="180"/>
      <c r="I31" s="55"/>
    </row>
    <row r="32" spans="1:9" ht="12.75">
      <c r="A32" s="268"/>
      <c r="B32" s="54" t="s">
        <v>196</v>
      </c>
      <c r="C32" s="54"/>
      <c r="D32" s="96"/>
      <c r="E32" s="96"/>
      <c r="F32" s="21"/>
      <c r="G32" s="365">
        <f>-8+2-10</f>
        <v>-16</v>
      </c>
      <c r="H32" s="334">
        <v>-14</v>
      </c>
      <c r="I32" s="55"/>
    </row>
    <row r="33" spans="1:9" ht="12.75">
      <c r="A33" s="268"/>
      <c r="B33" s="54" t="s">
        <v>313</v>
      </c>
      <c r="C33" s="54"/>
      <c r="D33" s="96"/>
      <c r="E33" s="96"/>
      <c r="F33" s="21"/>
      <c r="G33" s="365">
        <v>1</v>
      </c>
      <c r="H33" s="334">
        <v>-2</v>
      </c>
      <c r="I33" s="55"/>
    </row>
    <row r="34" spans="1:9" ht="12.75">
      <c r="A34" s="268"/>
      <c r="B34" s="81" t="s">
        <v>189</v>
      </c>
      <c r="C34" s="81"/>
      <c r="D34" s="160"/>
      <c r="E34" s="160"/>
      <c r="F34" s="21"/>
      <c r="G34" s="365">
        <f>10+3</f>
        <v>13</v>
      </c>
      <c r="H34" s="334">
        <v>-5</v>
      </c>
      <c r="I34" s="55"/>
    </row>
    <row r="35" spans="1:9" ht="12.75">
      <c r="A35" s="268"/>
      <c r="B35" s="54" t="s">
        <v>198</v>
      </c>
      <c r="C35" s="81"/>
      <c r="D35" s="160"/>
      <c r="E35" s="160"/>
      <c r="F35" s="21"/>
      <c r="G35" s="365">
        <v>-1</v>
      </c>
      <c r="H35" s="334">
        <v>-4</v>
      </c>
      <c r="I35" s="55"/>
    </row>
    <row r="36" spans="1:9" ht="13.5" thickBot="1">
      <c r="A36" s="268"/>
      <c r="B36" s="54"/>
      <c r="C36" s="54"/>
      <c r="D36" s="11"/>
      <c r="E36" s="11"/>
      <c r="F36" s="21"/>
      <c r="G36" s="371">
        <f>SUM(G32:G35)</f>
        <v>-3</v>
      </c>
      <c r="H36" s="341">
        <f>SUM(H32:H35)</f>
        <v>-25</v>
      </c>
      <c r="I36" s="55"/>
    </row>
    <row r="37" spans="1:9" ht="12.75">
      <c r="A37" s="268"/>
      <c r="B37" s="54"/>
      <c r="C37" s="54"/>
      <c r="D37" s="11"/>
      <c r="E37" s="11"/>
      <c r="F37" s="21"/>
      <c r="G37" s="179"/>
      <c r="H37" s="180"/>
      <c r="I37" s="55"/>
    </row>
    <row r="38" spans="1:9" ht="7.5" customHeight="1">
      <c r="A38" s="268"/>
      <c r="B38" s="81"/>
      <c r="C38" s="81"/>
      <c r="D38" s="160"/>
      <c r="E38" s="160"/>
      <c r="F38" s="21"/>
      <c r="G38" s="179"/>
      <c r="H38" s="180"/>
      <c r="I38" s="55"/>
    </row>
    <row r="39" spans="1:9" ht="12.75">
      <c r="A39" s="269"/>
      <c r="B39" s="81" t="s">
        <v>162</v>
      </c>
      <c r="C39" s="81"/>
      <c r="D39" s="142"/>
      <c r="E39" s="142"/>
      <c r="F39" s="162"/>
      <c r="G39" s="179"/>
      <c r="H39" s="180"/>
      <c r="I39" s="55"/>
    </row>
    <row r="40" spans="1:9" ht="12.75">
      <c r="A40" s="268"/>
      <c r="B40" s="81" t="s">
        <v>176</v>
      </c>
      <c r="C40" s="81"/>
      <c r="D40" s="155"/>
      <c r="E40" s="155"/>
      <c r="F40" s="69"/>
      <c r="G40" s="372">
        <v>0.28</v>
      </c>
      <c r="H40" s="295">
        <v>0.28</v>
      </c>
      <c r="I40" s="55"/>
    </row>
    <row r="41" spans="1:10" ht="12.75">
      <c r="A41" s="268"/>
      <c r="B41" s="81" t="s">
        <v>84</v>
      </c>
      <c r="C41" s="81"/>
      <c r="D41" s="160"/>
      <c r="E41" s="160"/>
      <c r="F41" s="135"/>
      <c r="G41" s="373"/>
      <c r="H41" s="296"/>
      <c r="I41" s="421"/>
      <c r="J41" s="336"/>
    </row>
    <row r="42" spans="1:11" ht="12.75">
      <c r="A42" s="268"/>
      <c r="B42" s="39" t="s">
        <v>218</v>
      </c>
      <c r="C42" s="39"/>
      <c r="D42" s="155"/>
      <c r="E42" s="415"/>
      <c r="F42" s="69"/>
      <c r="G42" s="342">
        <v>-0.29</v>
      </c>
      <c r="H42" s="297">
        <v>-0.281</v>
      </c>
      <c r="I42" s="421"/>
      <c r="J42" s="342"/>
      <c r="K42" s="297"/>
    </row>
    <row r="43" spans="1:9" ht="12.75">
      <c r="A43" s="268"/>
      <c r="B43" s="39" t="s">
        <v>217</v>
      </c>
      <c r="C43" s="39"/>
      <c r="D43" s="155"/>
      <c r="E43" s="155"/>
      <c r="F43" s="69"/>
      <c r="G43" s="342">
        <v>0.014</v>
      </c>
      <c r="H43" s="297">
        <v>0.025</v>
      </c>
      <c r="I43" s="55"/>
    </row>
    <row r="44" spans="1:9" ht="12.75">
      <c r="A44" s="268"/>
      <c r="B44" s="39" t="s">
        <v>314</v>
      </c>
      <c r="C44" s="39"/>
      <c r="D44" s="155"/>
      <c r="E44" s="155"/>
      <c r="F44" s="69"/>
      <c r="G44" s="342">
        <v>-0.001</v>
      </c>
      <c r="H44" s="297">
        <v>0.002</v>
      </c>
      <c r="I44" s="55"/>
    </row>
    <row r="45" spans="1:10" ht="12.75">
      <c r="A45" s="268"/>
      <c r="B45" s="39" t="s">
        <v>198</v>
      </c>
      <c r="C45" s="39"/>
      <c r="D45" s="161"/>
      <c r="E45" s="161"/>
      <c r="F45" s="69"/>
      <c r="G45" s="342">
        <v>0.001</v>
      </c>
      <c r="H45" s="297">
        <v>0.005</v>
      </c>
      <c r="I45" s="55"/>
      <c r="J45" s="336"/>
    </row>
    <row r="46" spans="1:10" ht="13.5" thickBot="1">
      <c r="A46" s="268"/>
      <c r="B46" s="54" t="s">
        <v>85</v>
      </c>
      <c r="C46" s="54"/>
      <c r="D46" s="154"/>
      <c r="E46" s="154"/>
      <c r="F46" s="69"/>
      <c r="G46" s="374">
        <f>SUM(G40:G45)</f>
        <v>0.004000000000000047</v>
      </c>
      <c r="H46" s="298">
        <f>SUM(H40:H45)</f>
        <v>0.031000000000000003</v>
      </c>
      <c r="I46" s="421"/>
      <c r="J46" s="336"/>
    </row>
    <row r="47" spans="1:9" ht="12.75">
      <c r="A47" s="268"/>
      <c r="B47" s="54"/>
      <c r="C47" s="54"/>
      <c r="D47" s="96"/>
      <c r="E47" s="96"/>
      <c r="F47" s="21"/>
      <c r="G47" s="177"/>
      <c r="H47" s="178"/>
      <c r="I47" s="55"/>
    </row>
    <row r="48" spans="1:9" ht="12.75">
      <c r="A48" s="272" t="s">
        <v>140</v>
      </c>
      <c r="B48" s="58" t="s">
        <v>22</v>
      </c>
      <c r="C48" s="58"/>
      <c r="D48" s="96"/>
      <c r="E48" s="57"/>
      <c r="F48" s="21"/>
      <c r="G48" s="177"/>
      <c r="H48" s="180"/>
      <c r="I48" s="55"/>
    </row>
    <row r="49" spans="1:9" ht="28.5" customHeight="1">
      <c r="A49" s="272"/>
      <c r="B49" s="503" t="s">
        <v>273</v>
      </c>
      <c r="C49" s="503"/>
      <c r="D49" s="503"/>
      <c r="E49" s="503"/>
      <c r="F49" s="21"/>
      <c r="G49" s="365">
        <v>-161</v>
      </c>
      <c r="H49" s="180"/>
      <c r="I49" s="55"/>
    </row>
    <row r="50" spans="1:9" ht="25.5" customHeight="1">
      <c r="A50" s="272"/>
      <c r="B50" s="503" t="s">
        <v>274</v>
      </c>
      <c r="C50" s="503"/>
      <c r="D50" s="503"/>
      <c r="E50" s="503"/>
      <c r="F50" s="21"/>
      <c r="G50" s="365">
        <v>-94</v>
      </c>
      <c r="H50" s="180"/>
      <c r="I50" s="55"/>
    </row>
    <row r="51" spans="1:9" ht="28.5" customHeight="1">
      <c r="A51" s="268"/>
      <c r="B51" s="503" t="s">
        <v>242</v>
      </c>
      <c r="C51" s="503"/>
      <c r="D51" s="503"/>
      <c r="E51" s="503"/>
      <c r="F51" s="21"/>
      <c r="G51" s="365"/>
      <c r="H51" s="334">
        <v>-155</v>
      </c>
      <c r="I51" s="55"/>
    </row>
    <row r="52" spans="1:9" ht="28.5" customHeight="1">
      <c r="A52" s="268"/>
      <c r="B52" s="503" t="s">
        <v>243</v>
      </c>
      <c r="C52" s="503"/>
      <c r="D52" s="503"/>
      <c r="E52" s="503"/>
      <c r="F52" s="21"/>
      <c r="G52" s="365"/>
      <c r="H52" s="334">
        <v>-113</v>
      </c>
      <c r="I52" s="55"/>
    </row>
    <row r="53" spans="1:9" ht="13.5" thickBot="1">
      <c r="A53" s="268"/>
      <c r="B53" s="59"/>
      <c r="C53" s="59"/>
      <c r="D53" s="11"/>
      <c r="E53" s="14"/>
      <c r="F53" s="21"/>
      <c r="G53" s="366">
        <f>SUM(G49:G52)</f>
        <v>-255</v>
      </c>
      <c r="H53" s="341">
        <f>SUM(H51:H52)</f>
        <v>-268</v>
      </c>
      <c r="I53" s="55"/>
    </row>
    <row r="54" spans="1:9" ht="54" customHeight="1">
      <c r="A54" s="268"/>
      <c r="B54" s="503" t="s">
        <v>353</v>
      </c>
      <c r="C54" s="503"/>
      <c r="D54" s="503"/>
      <c r="E54" s="503"/>
      <c r="F54" s="21"/>
      <c r="G54" s="208"/>
      <c r="H54" s="180"/>
      <c r="I54" s="55"/>
    </row>
    <row r="55" spans="1:9" ht="12.75">
      <c r="A55" s="268"/>
      <c r="B55" s="503"/>
      <c r="C55" s="503"/>
      <c r="D55" s="503"/>
      <c r="E55" s="503"/>
      <c r="F55" s="21"/>
      <c r="G55" s="208"/>
      <c r="H55" s="180"/>
      <c r="I55" s="55"/>
    </row>
    <row r="56" spans="1:9" ht="12.75">
      <c r="A56" s="268"/>
      <c r="G56" s="206"/>
      <c r="H56" s="178"/>
      <c r="I56" s="55"/>
    </row>
    <row r="57" spans="1:9" ht="12.75">
      <c r="A57" s="55"/>
      <c r="I57" s="55"/>
    </row>
    <row r="58" spans="1:9" ht="12.75">
      <c r="A58" s="55"/>
      <c r="I58" s="55"/>
    </row>
    <row r="59" spans="1:9" ht="12.75">
      <c r="A59" s="55"/>
      <c r="I59" s="55"/>
    </row>
    <row r="60" spans="1:9" ht="12.75">
      <c r="A60" s="55"/>
      <c r="I60" s="55"/>
    </row>
    <row r="61" spans="1:9" ht="12.75">
      <c r="A61" s="55"/>
      <c r="I61" s="55"/>
    </row>
    <row r="62" spans="1:9" ht="12.75">
      <c r="A62" s="55"/>
      <c r="I62" s="55"/>
    </row>
    <row r="63" spans="1:9" ht="12.75">
      <c r="A63" s="55"/>
      <c r="I63" s="55"/>
    </row>
    <row r="64" spans="1:9" ht="12.75">
      <c r="A64" s="55"/>
      <c r="I64" s="55"/>
    </row>
    <row r="65" spans="1:9" ht="12.75">
      <c r="A65" s="55"/>
      <c r="I65" s="55"/>
    </row>
    <row r="66" spans="1:9" ht="12.75">
      <c r="A66" s="55"/>
      <c r="I66" s="55"/>
    </row>
    <row r="67" spans="1:9" ht="12.75">
      <c r="A67" s="55"/>
      <c r="I67" s="55"/>
    </row>
    <row r="68" spans="1:9" ht="12.75">
      <c r="A68" s="55"/>
      <c r="I68" s="55"/>
    </row>
    <row r="69" spans="1:9" ht="12.75">
      <c r="A69" s="55"/>
      <c r="I69" s="55"/>
    </row>
    <row r="70" spans="1:9" ht="12.75">
      <c r="A70" s="55"/>
      <c r="I70" s="55"/>
    </row>
    <row r="71" spans="1:9" ht="12.75">
      <c r="A71" s="55"/>
      <c r="I71" s="55"/>
    </row>
    <row r="72" spans="1:9" ht="12.75">
      <c r="A72" s="55"/>
      <c r="I72" s="55"/>
    </row>
    <row r="73" spans="1:9" ht="12.75">
      <c r="A73" s="55"/>
      <c r="I73" s="55"/>
    </row>
    <row r="74" spans="1:9" ht="12.75">
      <c r="A74" s="55"/>
      <c r="I74" s="55"/>
    </row>
    <row r="75" spans="1:9" ht="12.75">
      <c r="A75" s="55"/>
      <c r="I75" s="55"/>
    </row>
    <row r="76" spans="1:9" ht="12.75">
      <c r="A76" s="55"/>
      <c r="I76" s="55"/>
    </row>
    <row r="77" spans="1:9" ht="12.75">
      <c r="A77" s="55"/>
      <c r="I77" s="55"/>
    </row>
    <row r="78" spans="1:9" ht="12.75">
      <c r="A78" s="55"/>
      <c r="I78" s="55"/>
    </row>
    <row r="79" spans="1:9" ht="12.75">
      <c r="A79" s="55"/>
      <c r="I79" s="55"/>
    </row>
    <row r="80" spans="1:9" ht="12.75">
      <c r="A80" s="55"/>
      <c r="I80" s="55"/>
    </row>
    <row r="81" spans="1:9" ht="12.75">
      <c r="A81" s="55"/>
      <c r="I81" s="55"/>
    </row>
    <row r="82" spans="1:9" ht="12.75">
      <c r="A82" s="55"/>
      <c r="I82" s="55"/>
    </row>
    <row r="83" spans="1:9" ht="12.75">
      <c r="A83" s="55"/>
      <c r="I83" s="55"/>
    </row>
    <row r="84" spans="1:9" ht="12.75">
      <c r="A84" s="55"/>
      <c r="I84" s="55"/>
    </row>
    <row r="85" spans="1:9" ht="12.75">
      <c r="A85" s="55"/>
      <c r="I85" s="55"/>
    </row>
    <row r="86" spans="1:9" ht="12.75">
      <c r="A86" s="55"/>
      <c r="I86" s="55"/>
    </row>
    <row r="87" spans="1:9" ht="12.75">
      <c r="A87" s="55"/>
      <c r="I87" s="55"/>
    </row>
    <row r="88" spans="1:9" ht="12.75">
      <c r="A88" s="55"/>
      <c r="I88" s="55"/>
    </row>
    <row r="89" spans="1:9" ht="12.75">
      <c r="A89" s="55"/>
      <c r="I89" s="55"/>
    </row>
    <row r="90" spans="1:9" ht="12.75">
      <c r="A90" s="55"/>
      <c r="I90" s="55"/>
    </row>
    <row r="91" spans="1:9" ht="12.75">
      <c r="A91" s="55"/>
      <c r="I91" s="55"/>
    </row>
    <row r="92" spans="1:9" ht="12.75">
      <c r="A92" s="55"/>
      <c r="I92" s="55"/>
    </row>
    <row r="93" spans="1:9" ht="12.75">
      <c r="A93" s="55"/>
      <c r="I93" s="55"/>
    </row>
    <row r="94" spans="1:9" ht="12.75">
      <c r="A94" s="55"/>
      <c r="I94" s="55"/>
    </row>
    <row r="95" spans="1:9" ht="12.75">
      <c r="A95" s="55"/>
      <c r="I95" s="55"/>
    </row>
    <row r="96" spans="1:9" ht="12.75">
      <c r="A96" s="55"/>
      <c r="I96" s="55"/>
    </row>
    <row r="97" spans="1:9" ht="12.75">
      <c r="A97" s="55"/>
      <c r="I97" s="55"/>
    </row>
    <row r="98" spans="1:9" ht="12.75">
      <c r="A98" s="55"/>
      <c r="I98" s="55"/>
    </row>
    <row r="99" spans="1:9" ht="12.75">
      <c r="A99" s="55"/>
      <c r="I99" s="55"/>
    </row>
    <row r="100" spans="1:9" ht="12.75">
      <c r="A100" s="55"/>
      <c r="I100" s="55"/>
    </row>
    <row r="101" spans="1:9" ht="12.75">
      <c r="A101" s="55"/>
      <c r="I101" s="55"/>
    </row>
    <row r="102" spans="1:9" ht="12.75">
      <c r="A102" s="55"/>
      <c r="I102" s="55"/>
    </row>
    <row r="103" spans="1:9" ht="12.75">
      <c r="A103" s="55"/>
      <c r="I103" s="55"/>
    </row>
    <row r="104" spans="1:9" ht="12.75">
      <c r="A104" s="55"/>
      <c r="I104" s="55"/>
    </row>
    <row r="105" spans="1:9" ht="12.75">
      <c r="A105" s="55"/>
      <c r="I105" s="55"/>
    </row>
    <row r="106" spans="1:9" ht="12.75">
      <c r="A106" s="55"/>
      <c r="I106" s="55"/>
    </row>
    <row r="107" spans="1:9" ht="12.75">
      <c r="A107" s="55"/>
      <c r="I107" s="55"/>
    </row>
    <row r="108" spans="1:9" ht="12.75">
      <c r="A108" s="55"/>
      <c r="I108" s="55"/>
    </row>
    <row r="109" spans="1:9" ht="12.75">
      <c r="A109" s="55"/>
      <c r="I109" s="55"/>
    </row>
    <row r="110" spans="1:9" ht="12.75">
      <c r="A110" s="55"/>
      <c r="I110" s="55"/>
    </row>
    <row r="111" spans="1:9" ht="12.75">
      <c r="A111" s="55"/>
      <c r="I111" s="55"/>
    </row>
    <row r="112" spans="1:9" ht="12.75">
      <c r="A112" s="55"/>
      <c r="I112" s="55"/>
    </row>
    <row r="113" spans="1:9" ht="12.75">
      <c r="A113" s="55"/>
      <c r="I113" s="55"/>
    </row>
    <row r="114" spans="1:9" ht="12.75">
      <c r="A114" s="55"/>
      <c r="I114" s="55"/>
    </row>
    <row r="115" spans="1:9" ht="12.75">
      <c r="A115" s="55"/>
      <c r="I115" s="55"/>
    </row>
    <row r="116" spans="1:9" ht="12.75">
      <c r="A116" s="55"/>
      <c r="I116" s="55"/>
    </row>
    <row r="117" spans="1:9" ht="12.75">
      <c r="A117" s="55"/>
      <c r="I117" s="55"/>
    </row>
    <row r="118" spans="1:9" ht="12.75">
      <c r="A118" s="55"/>
      <c r="I118" s="55"/>
    </row>
    <row r="119" spans="1:9" ht="12.75">
      <c r="A119" s="55"/>
      <c r="I119" s="55"/>
    </row>
    <row r="120" spans="1:9" ht="12.75">
      <c r="A120" s="55"/>
      <c r="I120" s="55"/>
    </row>
    <row r="121" spans="1:9" ht="12.75">
      <c r="A121" s="55"/>
      <c r="I121" s="55"/>
    </row>
    <row r="122" spans="1:9" ht="12.75">
      <c r="A122" s="55"/>
      <c r="I122" s="55"/>
    </row>
    <row r="123" spans="1:9" ht="12.75">
      <c r="A123" s="55"/>
      <c r="I123" s="55"/>
    </row>
    <row r="124" spans="1:9" ht="12.75">
      <c r="A124" s="55"/>
      <c r="I124" s="55"/>
    </row>
    <row r="125" spans="1:9" ht="12.75">
      <c r="A125" s="55"/>
      <c r="I125" s="55"/>
    </row>
    <row r="126" spans="1:9" ht="12.75">
      <c r="A126" s="55"/>
      <c r="I126" s="55"/>
    </row>
    <row r="127" spans="1:9" ht="12.75">
      <c r="A127" s="55"/>
      <c r="I127" s="55"/>
    </row>
    <row r="128" spans="1:9" ht="12.75">
      <c r="A128" s="55"/>
      <c r="I128" s="55"/>
    </row>
    <row r="129" spans="1:9" ht="12.75">
      <c r="A129" s="55"/>
      <c r="I129" s="55"/>
    </row>
    <row r="130" spans="1:9" ht="12.75">
      <c r="A130" s="55"/>
      <c r="I130" s="55"/>
    </row>
    <row r="131" spans="1:9" ht="12.75">
      <c r="A131" s="55"/>
      <c r="I131" s="55"/>
    </row>
    <row r="132" spans="1:9" ht="12.75">
      <c r="A132" s="55"/>
      <c r="I132" s="55"/>
    </row>
    <row r="133" spans="1:9" ht="12.75">
      <c r="A133" s="55"/>
      <c r="I133" s="55"/>
    </row>
    <row r="134" spans="1:9" ht="12.75">
      <c r="A134" s="55"/>
      <c r="I134" s="55"/>
    </row>
    <row r="135" spans="1:9" ht="12.75">
      <c r="A135" s="55"/>
      <c r="I135" s="55"/>
    </row>
    <row r="136" spans="1:9" ht="12.75">
      <c r="A136" s="55"/>
      <c r="I136" s="55"/>
    </row>
    <row r="137" spans="1:9" ht="12.75">
      <c r="A137" s="55"/>
      <c r="I137" s="55"/>
    </row>
    <row r="138" spans="1:9" ht="12.75">
      <c r="A138" s="55"/>
      <c r="I138" s="55"/>
    </row>
    <row r="139" spans="1:9" ht="12.75">
      <c r="A139" s="55"/>
      <c r="I139" s="55"/>
    </row>
    <row r="140" spans="1:9" ht="12.75">
      <c r="A140" s="55"/>
      <c r="I140" s="55"/>
    </row>
    <row r="141" spans="1:9" ht="12.75">
      <c r="A141" s="55"/>
      <c r="I141" s="55"/>
    </row>
    <row r="142" spans="1:9" ht="12.75">
      <c r="A142" s="55"/>
      <c r="I142" s="55"/>
    </row>
    <row r="143" spans="1:9" ht="12.75">
      <c r="A143" s="55"/>
      <c r="I143" s="55"/>
    </row>
    <row r="144" spans="1:9" ht="12.75">
      <c r="A144" s="55"/>
      <c r="I144" s="55"/>
    </row>
    <row r="145" spans="1:9" ht="12.75">
      <c r="A145" s="55"/>
      <c r="I145" s="55"/>
    </row>
    <row r="146" spans="1:9" ht="12.75">
      <c r="A146" s="55"/>
      <c r="I146" s="55"/>
    </row>
    <row r="147" spans="1:9" ht="12.75">
      <c r="A147" s="55"/>
      <c r="I147" s="55"/>
    </row>
    <row r="148" spans="1:9" ht="12.75">
      <c r="A148" s="55"/>
      <c r="I148" s="55"/>
    </row>
    <row r="149" spans="1:9" ht="12.75">
      <c r="A149" s="55"/>
      <c r="I149" s="55"/>
    </row>
    <row r="150" spans="1:9" ht="12.75">
      <c r="A150" s="55"/>
      <c r="I150" s="55"/>
    </row>
    <row r="151" spans="1:9" ht="12.75">
      <c r="A151" s="55"/>
      <c r="I151" s="55"/>
    </row>
    <row r="152" spans="1:9" ht="12.75">
      <c r="A152" s="55"/>
      <c r="I152" s="55"/>
    </row>
    <row r="153" spans="1:9" ht="12.75">
      <c r="A153" s="55"/>
      <c r="I153" s="55"/>
    </row>
    <row r="154" spans="1:9" ht="12.75">
      <c r="A154" s="55"/>
      <c r="I154" s="55"/>
    </row>
    <row r="155" spans="1:9" ht="12.75">
      <c r="A155" s="55"/>
      <c r="I155" s="55"/>
    </row>
    <row r="156" spans="1:9" ht="12.75">
      <c r="A156" s="55"/>
      <c r="I156" s="55"/>
    </row>
    <row r="157" spans="1:9" ht="12.75">
      <c r="A157" s="55"/>
      <c r="I157" s="55"/>
    </row>
    <row r="158" spans="1:9" ht="12.75">
      <c r="A158" s="55"/>
      <c r="I158" s="55"/>
    </row>
    <row r="159" spans="1:9" ht="12.75">
      <c r="A159" s="55"/>
      <c r="I159" s="55"/>
    </row>
    <row r="160" spans="1:9" ht="12.75">
      <c r="A160" s="55"/>
      <c r="I160" s="55"/>
    </row>
    <row r="161" spans="1:9" ht="12.75">
      <c r="A161" s="55"/>
      <c r="I161" s="55"/>
    </row>
    <row r="162" spans="1:9" ht="12.75">
      <c r="A162" s="55"/>
      <c r="I162" s="55"/>
    </row>
    <row r="163" spans="1:9" ht="12.75">
      <c r="A163" s="55"/>
      <c r="I163" s="55"/>
    </row>
    <row r="164" spans="1:9" ht="12.75">
      <c r="A164" s="55"/>
      <c r="I164" s="55"/>
    </row>
    <row r="165" spans="1:9" ht="12.75">
      <c r="A165" s="55"/>
      <c r="I165" s="55"/>
    </row>
    <row r="166" spans="1:9" ht="12.75">
      <c r="A166" s="55"/>
      <c r="I166" s="55"/>
    </row>
    <row r="167" spans="1:9" ht="12.75">
      <c r="A167" s="55"/>
      <c r="I167" s="55"/>
    </row>
    <row r="168" spans="1:9" ht="12.75">
      <c r="A168" s="55"/>
      <c r="I168" s="55"/>
    </row>
    <row r="169" spans="1:9" ht="12.75">
      <c r="A169" s="55"/>
      <c r="I169" s="55"/>
    </row>
    <row r="170" spans="1:9" ht="12.75">
      <c r="A170" s="55"/>
      <c r="I170" s="55"/>
    </row>
    <row r="171" spans="1:9" ht="12.75">
      <c r="A171" s="55"/>
      <c r="I171" s="55"/>
    </row>
    <row r="172" spans="1:9" ht="12.75">
      <c r="A172" s="55"/>
      <c r="I172" s="55"/>
    </row>
    <row r="173" spans="1:9" ht="12.75">
      <c r="A173" s="55"/>
      <c r="I173" s="55"/>
    </row>
    <row r="174" spans="1:9" ht="12.75">
      <c r="A174" s="55"/>
      <c r="I174" s="55"/>
    </row>
    <row r="175" spans="1:9" ht="12.75">
      <c r="A175" s="55"/>
      <c r="I175" s="55"/>
    </row>
    <row r="176" spans="1:9" ht="12.75">
      <c r="A176" s="55"/>
      <c r="I176" s="55"/>
    </row>
    <row r="177" spans="1:9" ht="12.75">
      <c r="A177" s="55"/>
      <c r="I177" s="55"/>
    </row>
    <row r="178" spans="1:9" ht="12.75">
      <c r="A178" s="55"/>
      <c r="I178" s="55"/>
    </row>
    <row r="179" spans="1:9" ht="12.75">
      <c r="A179" s="55"/>
      <c r="I179" s="55"/>
    </row>
    <row r="180" spans="1:9" ht="12.75">
      <c r="A180" s="55"/>
      <c r="I180" s="55"/>
    </row>
    <row r="181" spans="1:9" ht="12.75">
      <c r="A181" s="55"/>
      <c r="I181" s="55"/>
    </row>
    <row r="182" spans="1:9" ht="12.75">
      <c r="A182" s="55"/>
      <c r="I182" s="55"/>
    </row>
    <row r="183" spans="1:9" ht="12.75">
      <c r="A183" s="55"/>
      <c r="I183" s="55"/>
    </row>
    <row r="184" spans="1:9" ht="12.75">
      <c r="A184" s="55"/>
      <c r="I184" s="55"/>
    </row>
    <row r="185" spans="1:9" ht="12.75">
      <c r="A185" s="55"/>
      <c r="I185" s="55"/>
    </row>
    <row r="186" spans="1:9" ht="12.75">
      <c r="A186" s="55"/>
      <c r="I186" s="55"/>
    </row>
    <row r="187" spans="1:9" ht="12.75">
      <c r="A187" s="55"/>
      <c r="I187" s="55"/>
    </row>
    <row r="188" spans="1:9" ht="12.75">
      <c r="A188" s="55"/>
      <c r="I188" s="55"/>
    </row>
    <row r="189" spans="1:9" ht="12.75">
      <c r="A189" s="55"/>
      <c r="I189" s="55"/>
    </row>
    <row r="190" spans="1:9" ht="12.75">
      <c r="A190" s="55"/>
      <c r="I190" s="55"/>
    </row>
    <row r="191" spans="1:9" ht="12.75">
      <c r="A191" s="55"/>
      <c r="I191" s="55"/>
    </row>
    <row r="192" spans="1:9" ht="12.75">
      <c r="A192" s="55"/>
      <c r="I192" s="55"/>
    </row>
    <row r="193" spans="1:9" ht="12.75">
      <c r="A193" s="55"/>
      <c r="I193" s="55"/>
    </row>
    <row r="194" spans="1:9" ht="12.75">
      <c r="A194" s="55"/>
      <c r="I194" s="55"/>
    </row>
    <row r="195" spans="1:9" ht="12.75">
      <c r="A195" s="55"/>
      <c r="I195" s="55"/>
    </row>
    <row r="196" spans="1:9" ht="12.75">
      <c r="A196" s="55"/>
      <c r="I196" s="55"/>
    </row>
    <row r="197" spans="1:9" ht="12.75">
      <c r="A197" s="55"/>
      <c r="I197" s="55"/>
    </row>
    <row r="198" spans="1:9" ht="12.75">
      <c r="A198" s="55"/>
      <c r="I198" s="55"/>
    </row>
    <row r="199" spans="1:9" ht="12.75">
      <c r="A199" s="55"/>
      <c r="I199" s="55"/>
    </row>
    <row r="200" spans="1:9" ht="12.75">
      <c r="A200" s="55"/>
      <c r="I200" s="55"/>
    </row>
    <row r="201" spans="1:9" ht="12.75">
      <c r="A201" s="55"/>
      <c r="I201" s="55"/>
    </row>
    <row r="202" spans="1:9" ht="12.75">
      <c r="A202" s="55"/>
      <c r="I202" s="55"/>
    </row>
    <row r="203" spans="1:9" ht="12.75">
      <c r="A203" s="55"/>
      <c r="I203" s="55"/>
    </row>
    <row r="204" spans="1:9" ht="12.75">
      <c r="A204" s="55"/>
      <c r="I204" s="55"/>
    </row>
    <row r="205" spans="1:9" ht="12.75">
      <c r="A205" s="55"/>
      <c r="I205" s="55"/>
    </row>
    <row r="206" spans="1:9" ht="12.75">
      <c r="A206" s="55"/>
      <c r="I206" s="55"/>
    </row>
    <row r="207" spans="1:9" ht="12.75">
      <c r="A207" s="55"/>
      <c r="I207" s="55"/>
    </row>
    <row r="208" spans="1:9" ht="12.75">
      <c r="A208" s="55"/>
      <c r="I208" s="55"/>
    </row>
    <row r="209" spans="1:9" ht="12.75">
      <c r="A209" s="55"/>
      <c r="I209" s="55"/>
    </row>
    <row r="210" spans="1:9" ht="12.75">
      <c r="A210" s="55"/>
      <c r="I210" s="55"/>
    </row>
    <row r="211" spans="1:9" ht="12.75">
      <c r="A211" s="55"/>
      <c r="I211" s="55"/>
    </row>
    <row r="212" spans="1:9" ht="12.75">
      <c r="A212" s="55"/>
      <c r="I212" s="55"/>
    </row>
    <row r="213" spans="1:9" ht="12.75">
      <c r="A213" s="55"/>
      <c r="I213" s="55"/>
    </row>
    <row r="214" spans="1:9" ht="12.75">
      <c r="A214" s="55"/>
      <c r="I214" s="55"/>
    </row>
    <row r="215" spans="1:9" ht="12.75">
      <c r="A215" s="55"/>
      <c r="I215" s="55"/>
    </row>
    <row r="216" spans="1:9" ht="12.75">
      <c r="A216" s="55"/>
      <c r="I216" s="55"/>
    </row>
    <row r="217" spans="1:9" ht="12.75">
      <c r="A217" s="55"/>
      <c r="I217" s="55"/>
    </row>
    <row r="218" spans="1:9" ht="12.75">
      <c r="A218" s="55"/>
      <c r="I218" s="55"/>
    </row>
    <row r="219" spans="1:9" ht="12.75">
      <c r="A219" s="55"/>
      <c r="I219" s="55"/>
    </row>
    <row r="220" spans="1:9" ht="12.75">
      <c r="A220" s="55"/>
      <c r="I220" s="55"/>
    </row>
    <row r="221" spans="1:9" ht="12.75">
      <c r="A221" s="55"/>
      <c r="I221" s="55"/>
    </row>
    <row r="222" spans="1:9" ht="12.75">
      <c r="A222" s="55"/>
      <c r="I222" s="55"/>
    </row>
    <row r="223" spans="1:9" ht="12.75">
      <c r="A223" s="55"/>
      <c r="I223" s="55"/>
    </row>
    <row r="224" spans="1:9" ht="12.75">
      <c r="A224" s="55"/>
      <c r="I224" s="55"/>
    </row>
    <row r="225" spans="1:9" ht="12.75">
      <c r="A225" s="55"/>
      <c r="I225" s="55"/>
    </row>
    <row r="226" spans="1:9" ht="12.75">
      <c r="A226" s="55"/>
      <c r="I226" s="55"/>
    </row>
    <row r="227" spans="1:9" ht="12.75">
      <c r="A227" s="55"/>
      <c r="I227" s="55"/>
    </row>
    <row r="228" spans="1:9" ht="12.75">
      <c r="A228" s="55"/>
      <c r="I228" s="55"/>
    </row>
    <row r="229" spans="1:9" ht="12.75">
      <c r="A229" s="55"/>
      <c r="I229" s="55"/>
    </row>
    <row r="230" spans="1:9" ht="12.75">
      <c r="A230" s="55"/>
      <c r="I230" s="55"/>
    </row>
    <row r="231" spans="1:9" ht="12.75">
      <c r="A231" s="55"/>
      <c r="I231" s="55"/>
    </row>
    <row r="232" spans="1:9" ht="12.75">
      <c r="A232" s="55"/>
      <c r="I232" s="55"/>
    </row>
    <row r="233" spans="1:9" ht="12.75">
      <c r="A233" s="55"/>
      <c r="I233" s="55"/>
    </row>
    <row r="234" spans="1:9" ht="12.75">
      <c r="A234" s="55"/>
      <c r="I234" s="55"/>
    </row>
    <row r="235" spans="1:9" ht="12.75">
      <c r="A235" s="55"/>
      <c r="I235" s="55"/>
    </row>
    <row r="236" spans="1:9" ht="12.75">
      <c r="A236" s="55"/>
      <c r="I236" s="55"/>
    </row>
    <row r="237" spans="1:9" ht="12.75">
      <c r="A237" s="55"/>
      <c r="I237" s="55"/>
    </row>
    <row r="238" spans="1:9" ht="12.75">
      <c r="A238" s="55"/>
      <c r="I238" s="55"/>
    </row>
    <row r="239" spans="1:9" ht="12.75">
      <c r="A239" s="55"/>
      <c r="I239" s="55"/>
    </row>
    <row r="240" spans="1:9" ht="12.75">
      <c r="A240" s="55"/>
      <c r="I240" s="55"/>
    </row>
    <row r="241" spans="1:9" ht="12.75">
      <c r="A241" s="55"/>
      <c r="I241" s="55"/>
    </row>
    <row r="242" spans="1:9" ht="12.75">
      <c r="A242" s="55"/>
      <c r="I242" s="55"/>
    </row>
    <row r="243" spans="1:9" ht="12.75">
      <c r="A243" s="55"/>
      <c r="I243" s="55"/>
    </row>
    <row r="244" spans="1:9" ht="12.75">
      <c r="A244" s="55"/>
      <c r="I244" s="55"/>
    </row>
    <row r="245" spans="1:9" ht="12.75">
      <c r="A245" s="55"/>
      <c r="I245" s="55"/>
    </row>
    <row r="246" spans="1:9" ht="12.75">
      <c r="A246" s="55"/>
      <c r="I246" s="55"/>
    </row>
    <row r="247" spans="1:9" ht="12.75">
      <c r="A247" s="55"/>
      <c r="I247" s="55"/>
    </row>
    <row r="248" spans="1:9" ht="12.75">
      <c r="A248" s="55"/>
      <c r="I248" s="55"/>
    </row>
    <row r="249" spans="1:9" ht="12.75">
      <c r="A249" s="55"/>
      <c r="I249" s="55"/>
    </row>
    <row r="250" spans="1:9" ht="12.75">
      <c r="A250" s="55"/>
      <c r="I250" s="55"/>
    </row>
    <row r="251" spans="1:9" ht="12.75">
      <c r="A251" s="55"/>
      <c r="I251" s="55"/>
    </row>
    <row r="252" spans="1:9" ht="12.75">
      <c r="A252" s="55"/>
      <c r="I252" s="55"/>
    </row>
    <row r="253" spans="1:9" ht="12.75">
      <c r="A253" s="55"/>
      <c r="I253" s="55"/>
    </row>
    <row r="254" spans="1:9" ht="12.75">
      <c r="A254" s="55"/>
      <c r="I254" s="55"/>
    </row>
    <row r="255" spans="1:9" ht="12.75">
      <c r="A255" s="55"/>
      <c r="I255" s="55"/>
    </row>
    <row r="256" spans="1:9" ht="12.75">
      <c r="A256" s="55"/>
      <c r="I256" s="55"/>
    </row>
    <row r="257" spans="1:9" ht="12.75">
      <c r="A257" s="55"/>
      <c r="I257" s="55"/>
    </row>
    <row r="258" spans="1:9" ht="12.75">
      <c r="A258" s="55"/>
      <c r="I258" s="55"/>
    </row>
    <row r="259" spans="1:9" ht="12.75">
      <c r="A259" s="55"/>
      <c r="I259" s="55"/>
    </row>
    <row r="260" spans="1:9" ht="12.75">
      <c r="A260" s="55"/>
      <c r="I260" s="55"/>
    </row>
    <row r="261" spans="1:9" ht="12.75">
      <c r="A261" s="55"/>
      <c r="I261" s="55"/>
    </row>
    <row r="262" spans="1:9" ht="12.75">
      <c r="A262" s="55"/>
      <c r="I262" s="55"/>
    </row>
    <row r="263" spans="1:9" ht="12.75">
      <c r="A263" s="55"/>
      <c r="I263" s="55"/>
    </row>
    <row r="264" spans="1:9" ht="12.75">
      <c r="A264" s="55"/>
      <c r="I264" s="55"/>
    </row>
    <row r="265" spans="1:9" ht="12.75">
      <c r="A265" s="55"/>
      <c r="I265" s="55"/>
    </row>
    <row r="266" spans="1:9" ht="12.75">
      <c r="A266" s="55"/>
      <c r="I266" s="55"/>
    </row>
    <row r="267" spans="1:9" ht="12.75">
      <c r="A267" s="55"/>
      <c r="I267" s="55"/>
    </row>
    <row r="268" spans="1:9" ht="12.75">
      <c r="A268" s="55"/>
      <c r="I268" s="55"/>
    </row>
    <row r="269" spans="1:9" ht="12.75">
      <c r="A269" s="55"/>
      <c r="I269" s="55"/>
    </row>
    <row r="270" spans="1:9" ht="12.75">
      <c r="A270" s="55"/>
      <c r="I270" s="55"/>
    </row>
    <row r="271" spans="1:9" ht="12.75">
      <c r="A271" s="55"/>
      <c r="I271" s="55"/>
    </row>
    <row r="272" spans="1:9" ht="12.75">
      <c r="A272" s="55"/>
      <c r="I272" s="55"/>
    </row>
    <row r="273" spans="1:9" ht="12.75">
      <c r="A273" s="55"/>
      <c r="I273" s="55"/>
    </row>
    <row r="274" spans="1:9" ht="12.75">
      <c r="A274" s="55"/>
      <c r="I274" s="55"/>
    </row>
    <row r="275" spans="1:9" ht="12.75">
      <c r="A275" s="55"/>
      <c r="I275" s="55"/>
    </row>
    <row r="276" spans="1:9" ht="12.75">
      <c r="A276" s="55"/>
      <c r="I276" s="55"/>
    </row>
    <row r="277" spans="1:9" ht="12.75">
      <c r="A277" s="55"/>
      <c r="I277" s="55"/>
    </row>
    <row r="278" spans="1:9" ht="12.75">
      <c r="A278" s="55"/>
      <c r="I278" s="55"/>
    </row>
    <row r="279" spans="1:9" ht="12.75">
      <c r="A279" s="55"/>
      <c r="I279" s="55"/>
    </row>
    <row r="280" spans="1:9" ht="12.75">
      <c r="A280" s="55"/>
      <c r="I280" s="55"/>
    </row>
    <row r="281" spans="1:9" ht="12.75">
      <c r="A281" s="55"/>
      <c r="I281" s="55"/>
    </row>
    <row r="282" spans="1:9" ht="12.75">
      <c r="A282" s="55"/>
      <c r="I282" s="55"/>
    </row>
    <row r="283" spans="1:9" ht="12.75">
      <c r="A283" s="55"/>
      <c r="I283" s="55"/>
    </row>
    <row r="284" spans="1:9" ht="12.75">
      <c r="A284" s="55"/>
      <c r="I284" s="55"/>
    </row>
    <row r="285" spans="1:9" ht="12.75">
      <c r="A285" s="55"/>
      <c r="I285" s="55"/>
    </row>
    <row r="286" spans="1:9" ht="12.75">
      <c r="A286" s="55"/>
      <c r="I286" s="55"/>
    </row>
    <row r="287" spans="1:9" ht="12.75">
      <c r="A287" s="55"/>
      <c r="I287" s="55"/>
    </row>
    <row r="288" spans="1:9" ht="12.75">
      <c r="A288" s="55"/>
      <c r="I288" s="55"/>
    </row>
    <row r="289" spans="1:9" ht="12.75">
      <c r="A289" s="55"/>
      <c r="I289" s="55"/>
    </row>
    <row r="290" spans="1:9" ht="12.75">
      <c r="A290" s="55"/>
      <c r="I290" s="55"/>
    </row>
    <row r="291" spans="1:9" ht="12.75">
      <c r="A291" s="55"/>
      <c r="I291" s="55"/>
    </row>
    <row r="292" spans="1:9" ht="12.75">
      <c r="A292" s="55"/>
      <c r="I292" s="55"/>
    </row>
    <row r="293" spans="1:9" ht="12.75">
      <c r="A293" s="55"/>
      <c r="I293" s="55"/>
    </row>
    <row r="294" spans="1:9" ht="12.75">
      <c r="A294" s="55"/>
      <c r="I294" s="55"/>
    </row>
    <row r="295" spans="1:9" ht="12.75">
      <c r="A295" s="55"/>
      <c r="I295" s="55"/>
    </row>
    <row r="296" spans="1:9" ht="12.75">
      <c r="A296" s="55"/>
      <c r="I296" s="55"/>
    </row>
    <row r="297" spans="1:9" ht="12.75">
      <c r="A297" s="55"/>
      <c r="I297" s="55"/>
    </row>
    <row r="298" spans="1:9" ht="12.75">
      <c r="A298" s="55"/>
      <c r="I298" s="55"/>
    </row>
    <row r="299" spans="1:9" ht="12.75">
      <c r="A299" s="55"/>
      <c r="I299" s="55"/>
    </row>
    <row r="300" spans="1:9" ht="12.75">
      <c r="A300" s="55"/>
      <c r="I300" s="55"/>
    </row>
    <row r="301" spans="1:9" ht="12.75">
      <c r="A301" s="55"/>
      <c r="I301" s="55"/>
    </row>
    <row r="302" spans="1:9" ht="12.75">
      <c r="A302" s="55"/>
      <c r="I302" s="55"/>
    </row>
    <row r="303" spans="1:9" ht="12.75">
      <c r="A303" s="55"/>
      <c r="I303" s="55"/>
    </row>
    <row r="304" spans="1:9" ht="12.75">
      <c r="A304" s="55"/>
      <c r="I304" s="55"/>
    </row>
    <row r="305" spans="1:9" ht="12.75">
      <c r="A305" s="55"/>
      <c r="I305" s="55"/>
    </row>
    <row r="306" spans="1:9" ht="12.75">
      <c r="A306" s="55"/>
      <c r="I306" s="55"/>
    </row>
    <row r="307" spans="1:9" ht="12.75">
      <c r="A307" s="55"/>
      <c r="I307" s="55"/>
    </row>
    <row r="308" spans="1:9" ht="12.75">
      <c r="A308" s="55"/>
      <c r="I308" s="55"/>
    </row>
    <row r="309" spans="1:9" ht="12.75">
      <c r="A309" s="55"/>
      <c r="I309" s="55"/>
    </row>
    <row r="310" spans="1:9" ht="12.75">
      <c r="A310" s="55"/>
      <c r="I310" s="55"/>
    </row>
    <row r="311" spans="1:9" ht="12.75">
      <c r="A311" s="55"/>
      <c r="I311" s="55"/>
    </row>
    <row r="312" spans="1:9" ht="12.75">
      <c r="A312" s="55"/>
      <c r="I312" s="55"/>
    </row>
    <row r="313" spans="1:9" ht="12.75">
      <c r="A313" s="55"/>
      <c r="I313" s="55"/>
    </row>
    <row r="314" spans="1:9" ht="12.75">
      <c r="A314" s="55"/>
      <c r="I314" s="55"/>
    </row>
  </sheetData>
  <sheetProtection/>
  <mergeCells count="7">
    <mergeCell ref="B8:E8"/>
    <mergeCell ref="B55:E55"/>
    <mergeCell ref="B51:E51"/>
    <mergeCell ref="B54:E54"/>
    <mergeCell ref="B52:E52"/>
    <mergeCell ref="B49:E49"/>
    <mergeCell ref="B50:E50"/>
  </mergeCells>
  <printOptions/>
  <pageMargins left="0.2755905511811024" right="0.5118110236220472" top="0.2755905511811024" bottom="0.2362204724409449" header="0.5118110236220472" footer="0.5118110236220472"/>
  <pageSetup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tabColor indexed="38"/>
  </sheetPr>
  <dimension ref="A1:IV1044"/>
  <sheetViews>
    <sheetView showZeros="0" tabSelected="1" view="pageBreakPreview" zoomScaleSheetLayoutView="100" zoomScalePageLayoutView="0" workbookViewId="0" topLeftCell="A67">
      <selection activeCell="B110" sqref="B110"/>
    </sheetView>
  </sheetViews>
  <sheetFormatPr defaultColWidth="9.140625" defaultRowHeight="12.75"/>
  <cols>
    <col min="1" max="1" width="5.00390625" style="19" customWidth="1"/>
    <col min="2" max="2" width="39.57421875" style="25" customWidth="1"/>
    <col min="3" max="3" width="5.421875" style="25" customWidth="1"/>
    <col min="4" max="4" width="15.57421875" style="25" customWidth="1"/>
    <col min="5" max="5" width="15.28125" style="25" customWidth="1"/>
    <col min="6" max="6" width="28.421875" style="72" customWidth="1"/>
    <col min="7" max="7" width="15.28125" style="106" customWidth="1"/>
    <col min="8" max="8" width="15.28125" style="32" customWidth="1"/>
    <col min="9" max="9" width="20.00390625" style="105" customWidth="1"/>
    <col min="10" max="10" width="12.7109375" style="105" customWidth="1"/>
    <col min="11" max="11" width="16.00390625" style="10" customWidth="1"/>
    <col min="12" max="12" width="11.421875" style="10" bestFit="1" customWidth="1"/>
    <col min="13" max="13" width="10.421875" style="10" bestFit="1" customWidth="1"/>
    <col min="14" max="16384" width="9.140625" style="10" customWidth="1"/>
  </cols>
  <sheetData>
    <row r="1" spans="1:10" ht="20.25" customHeight="1">
      <c r="A1" s="87" t="s">
        <v>214</v>
      </c>
      <c r="B1" s="28"/>
      <c r="C1" s="28"/>
      <c r="D1" s="28"/>
      <c r="E1" s="120"/>
      <c r="F1" s="30"/>
      <c r="G1" s="30"/>
      <c r="H1" s="29"/>
      <c r="I1" s="99"/>
      <c r="J1" s="99"/>
    </row>
    <row r="2" spans="1:10" s="41" customFormat="1" ht="12.75">
      <c r="A2" s="25"/>
      <c r="B2" s="28"/>
      <c r="C2" s="28"/>
      <c r="D2" s="28"/>
      <c r="E2" s="120"/>
      <c r="F2" s="30"/>
      <c r="G2" s="30"/>
      <c r="H2" s="29"/>
      <c r="I2" s="99"/>
      <c r="J2" s="99"/>
    </row>
    <row r="3" spans="1:199" s="56" customFormat="1" ht="12.75">
      <c r="A3" s="88" t="s">
        <v>72</v>
      </c>
      <c r="B3" s="18"/>
      <c r="C3" s="18"/>
      <c r="D3" s="18"/>
      <c r="E3" s="133"/>
      <c r="F3" s="73"/>
      <c r="G3" s="46"/>
      <c r="H3" s="35"/>
      <c r="I3" s="78"/>
      <c r="J3" s="78"/>
      <c r="K3" s="10"/>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row>
    <row r="4" spans="1:199" s="56" customFormat="1" ht="12.75">
      <c r="A4" s="132"/>
      <c r="B4" s="82"/>
      <c r="C4" s="82"/>
      <c r="D4" s="91"/>
      <c r="E4" s="92"/>
      <c r="F4" s="92"/>
      <c r="G4" s="209">
        <f>'IS Notes'!G4</f>
        <v>2014</v>
      </c>
      <c r="H4" s="210">
        <f>'IS Notes'!H4</f>
        <v>2013</v>
      </c>
      <c r="I4" s="78"/>
      <c r="J4" s="78"/>
      <c r="K4" s="10"/>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row>
    <row r="5" spans="1:199" s="56" customFormat="1" ht="12.75">
      <c r="A5" s="88"/>
      <c r="B5" s="18"/>
      <c r="C5" s="18"/>
      <c r="D5" s="86"/>
      <c r="E5" s="157"/>
      <c r="F5" s="153"/>
      <c r="G5" s="211" t="s">
        <v>120</v>
      </c>
      <c r="H5" s="212" t="s">
        <v>120</v>
      </c>
      <c r="I5" s="78"/>
      <c r="J5" s="78"/>
      <c r="K5" s="10"/>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row>
    <row r="6" spans="1:8" ht="12.75">
      <c r="A6" s="272" t="s">
        <v>142</v>
      </c>
      <c r="B6" s="17" t="s">
        <v>55</v>
      </c>
      <c r="C6" s="17"/>
      <c r="D6" s="82"/>
      <c r="E6" s="145"/>
      <c r="G6" s="214"/>
      <c r="H6" s="215"/>
    </row>
    <row r="7" spans="1:10" ht="12.75">
      <c r="A7" s="104"/>
      <c r="B7" s="58" t="s">
        <v>69</v>
      </c>
      <c r="C7" s="54"/>
      <c r="D7" s="96"/>
      <c r="E7" s="57"/>
      <c r="F7" s="26"/>
      <c r="G7" s="177"/>
      <c r="H7" s="178"/>
      <c r="J7" s="14"/>
    </row>
    <row r="8" spans="1:10" ht="12.75">
      <c r="A8" s="104"/>
      <c r="B8" s="54" t="s">
        <v>3</v>
      </c>
      <c r="C8" s="54"/>
      <c r="D8" s="11"/>
      <c r="E8" s="14"/>
      <c r="F8" s="26"/>
      <c r="G8" s="177">
        <f>H11</f>
        <v>3755</v>
      </c>
      <c r="H8" s="178">
        <v>3663</v>
      </c>
      <c r="J8" s="14"/>
    </row>
    <row r="9" spans="1:10" ht="12.75">
      <c r="A9" s="104"/>
      <c r="B9" s="419" t="s">
        <v>215</v>
      </c>
      <c r="C9" s="54"/>
      <c r="D9" s="11"/>
      <c r="E9" s="14"/>
      <c r="F9" s="26"/>
      <c r="G9" s="177">
        <v>56</v>
      </c>
      <c r="H9" s="178">
        <v>46</v>
      </c>
      <c r="J9" s="14"/>
    </row>
    <row r="10" spans="1:10" ht="12" customHeight="1">
      <c r="A10" s="104"/>
      <c r="B10" s="54" t="s">
        <v>53</v>
      </c>
      <c r="C10" s="39"/>
      <c r="D10" s="11"/>
      <c r="E10" s="14"/>
      <c r="F10" s="26"/>
      <c r="G10" s="177">
        <v>53</v>
      </c>
      <c r="H10" s="178">
        <v>46</v>
      </c>
      <c r="J10" s="14"/>
    </row>
    <row r="11" spans="1:11" ht="13.5" thickBot="1">
      <c r="A11" s="104"/>
      <c r="B11" s="53" t="s">
        <v>18</v>
      </c>
      <c r="C11" s="53"/>
      <c r="D11" s="11"/>
      <c r="E11" s="14"/>
      <c r="F11" s="14"/>
      <c r="G11" s="189">
        <f>SUM(G8:G10)</f>
        <v>3864</v>
      </c>
      <c r="H11" s="190">
        <f>SUM(H8:H10)</f>
        <v>3755</v>
      </c>
      <c r="J11" s="14"/>
      <c r="K11" s="40"/>
    </row>
    <row r="12" spans="1:10" ht="12.75">
      <c r="A12" s="50"/>
      <c r="B12" s="102"/>
      <c r="C12" s="102"/>
      <c r="D12" s="163"/>
      <c r="E12" s="164"/>
      <c r="F12" s="51"/>
      <c r="G12" s="376"/>
      <c r="H12" s="213"/>
      <c r="J12" s="51"/>
    </row>
    <row r="13" spans="1:10" ht="39.75" customHeight="1">
      <c r="A13" s="50"/>
      <c r="B13" s="508" t="s">
        <v>352</v>
      </c>
      <c r="C13" s="508"/>
      <c r="D13" s="508"/>
      <c r="E13" s="508"/>
      <c r="F13" s="508"/>
      <c r="G13" s="376"/>
      <c r="H13" s="213"/>
      <c r="J13" s="51"/>
    </row>
    <row r="14" spans="1:10" ht="13.5" customHeight="1">
      <c r="A14" s="50"/>
      <c r="B14" s="53"/>
      <c r="C14" s="53"/>
      <c r="D14" s="53"/>
      <c r="E14" s="53"/>
      <c r="F14" s="53"/>
      <c r="G14" s="376"/>
      <c r="H14" s="213"/>
      <c r="J14" s="51"/>
    </row>
    <row r="15" spans="1:10" ht="12.75">
      <c r="A15" s="50"/>
      <c r="B15" s="54"/>
      <c r="C15" s="54"/>
      <c r="D15" s="96"/>
      <c r="E15" s="57"/>
      <c r="F15" s="51"/>
      <c r="G15" s="376"/>
      <c r="H15" s="213"/>
      <c r="J15" s="51"/>
    </row>
    <row r="16" spans="1:10" ht="12.75">
      <c r="A16" s="438" t="s">
        <v>143</v>
      </c>
      <c r="B16" s="58" t="s">
        <v>133</v>
      </c>
      <c r="C16" s="58"/>
      <c r="D16" s="96"/>
      <c r="E16" s="57"/>
      <c r="F16" s="14"/>
      <c r="G16" s="177"/>
      <c r="H16" s="180"/>
      <c r="J16" s="14"/>
    </row>
    <row r="17" spans="1:8" ht="12.75">
      <c r="A17" s="64"/>
      <c r="B17" s="25" t="s">
        <v>57</v>
      </c>
      <c r="D17" s="82"/>
      <c r="E17" s="145"/>
      <c r="F17" s="105"/>
      <c r="G17" s="214">
        <v>0</v>
      </c>
      <c r="H17" s="215">
        <v>0</v>
      </c>
    </row>
    <row r="18" spans="1:56" ht="12.75">
      <c r="A18" s="104"/>
      <c r="B18" s="39" t="s">
        <v>23</v>
      </c>
      <c r="C18" s="39"/>
      <c r="D18" s="11"/>
      <c r="E18" s="14"/>
      <c r="F18" s="14"/>
      <c r="G18" s="179">
        <v>154</v>
      </c>
      <c r="H18" s="180">
        <v>125</v>
      </c>
      <c r="J18" s="14"/>
      <c r="BC18" s="61"/>
      <c r="BD18" s="61"/>
    </row>
    <row r="19" spans="1:56" ht="12.75">
      <c r="A19" s="104"/>
      <c r="B19" s="39" t="s">
        <v>351</v>
      </c>
      <c r="C19" s="39"/>
      <c r="D19" s="11"/>
      <c r="E19" s="14"/>
      <c r="F19" s="14"/>
      <c r="G19" s="179">
        <v>1</v>
      </c>
      <c r="H19" s="180">
        <v>1</v>
      </c>
      <c r="J19" s="14"/>
      <c r="BC19" s="61"/>
      <c r="BD19" s="61"/>
    </row>
    <row r="20" spans="1:66" ht="12.75">
      <c r="A20" s="104"/>
      <c r="B20" s="39" t="s">
        <v>39</v>
      </c>
      <c r="C20" s="39"/>
      <c r="D20" s="11"/>
      <c r="E20" s="14"/>
      <c r="F20" s="14"/>
      <c r="G20" s="447">
        <v>2329</v>
      </c>
      <c r="H20" s="181">
        <v>1660</v>
      </c>
      <c r="J20" s="14"/>
      <c r="BD20" s="61"/>
      <c r="BN20" s="10">
        <v>23383</v>
      </c>
    </row>
    <row r="21" spans="1:56" ht="12.75">
      <c r="A21" s="104"/>
      <c r="B21" s="39"/>
      <c r="C21" s="39"/>
      <c r="D21" s="11"/>
      <c r="E21" s="14"/>
      <c r="F21" s="14"/>
      <c r="G21" s="179">
        <f>SUM(G18:G20)</f>
        <v>2484</v>
      </c>
      <c r="H21" s="180">
        <f>SUM(H18:H20)</f>
        <v>1786</v>
      </c>
      <c r="J21" s="14"/>
      <c r="BD21" s="61"/>
    </row>
    <row r="22" spans="1:10" ht="12.75">
      <c r="A22" s="104"/>
      <c r="B22" s="54" t="s">
        <v>185</v>
      </c>
      <c r="C22" s="54"/>
      <c r="D22" s="11"/>
      <c r="E22" s="14"/>
      <c r="F22" s="14"/>
      <c r="G22" s="174">
        <v>-421</v>
      </c>
      <c r="H22" s="175">
        <v>-421</v>
      </c>
      <c r="J22" s="14"/>
    </row>
    <row r="23" spans="1:11" ht="12.75">
      <c r="A23" s="104"/>
      <c r="B23" s="54"/>
      <c r="C23" s="54"/>
      <c r="D23" s="11"/>
      <c r="E23" s="14"/>
      <c r="F23" s="14"/>
      <c r="G23" s="263">
        <f>SUM(G21:G22)</f>
        <v>2063</v>
      </c>
      <c r="H23" s="273">
        <f>SUM(H21:H22)</f>
        <v>1365</v>
      </c>
      <c r="J23" s="14"/>
      <c r="K23" s="70"/>
    </row>
    <row r="24" spans="1:10" ht="12.75">
      <c r="A24" s="104"/>
      <c r="B24" s="54" t="s">
        <v>36</v>
      </c>
      <c r="C24" s="54"/>
      <c r="D24" s="11"/>
      <c r="E24" s="14"/>
      <c r="F24" s="14"/>
      <c r="G24" s="448">
        <v>-1783</v>
      </c>
      <c r="H24" s="355">
        <v>-1071</v>
      </c>
      <c r="J24" s="14"/>
    </row>
    <row r="25" spans="1:10" ht="13.5" thickBot="1">
      <c r="A25" s="104"/>
      <c r="B25" s="54"/>
      <c r="C25" s="54"/>
      <c r="D25" s="11"/>
      <c r="E25" s="14"/>
      <c r="F25" s="14"/>
      <c r="G25" s="434">
        <f>SUM(G23:G24)</f>
        <v>280</v>
      </c>
      <c r="H25" s="300">
        <f>SUM(H23:H24)</f>
        <v>294</v>
      </c>
      <c r="J25" s="14"/>
    </row>
    <row r="26" spans="1:56" ht="12.75">
      <c r="A26" s="104"/>
      <c r="B26" s="54" t="s">
        <v>156</v>
      </c>
      <c r="C26" s="54"/>
      <c r="D26" s="11"/>
      <c r="E26" s="14"/>
      <c r="F26" s="14"/>
      <c r="G26" s="179"/>
      <c r="H26" s="180"/>
      <c r="J26" s="14"/>
      <c r="BD26" s="61"/>
    </row>
    <row r="27" spans="1:56" ht="12.75">
      <c r="A27" s="104"/>
      <c r="B27" s="39" t="s">
        <v>157</v>
      </c>
      <c r="C27" s="54"/>
      <c r="D27" s="11"/>
      <c r="E27" s="14"/>
      <c r="F27" s="14"/>
      <c r="G27" s="179">
        <f>-G24</f>
        <v>1783</v>
      </c>
      <c r="H27" s="180">
        <f>-H24</f>
        <v>1071</v>
      </c>
      <c r="J27" s="14"/>
      <c r="BD27" s="61"/>
    </row>
    <row r="28" spans="1:56" ht="12.75" hidden="1">
      <c r="A28" s="104"/>
      <c r="B28" s="514" t="s">
        <v>149</v>
      </c>
      <c r="C28" s="514"/>
      <c r="D28" s="514"/>
      <c r="E28" s="514"/>
      <c r="F28" s="514"/>
      <c r="G28" s="179">
        <v>0</v>
      </c>
      <c r="H28" s="180">
        <v>0</v>
      </c>
      <c r="J28" s="14"/>
      <c r="BD28" s="61"/>
    </row>
    <row r="29" spans="1:56" ht="12.75" hidden="1">
      <c r="A29" s="104"/>
      <c r="B29" s="39" t="s">
        <v>150</v>
      </c>
      <c r="C29" s="293"/>
      <c r="D29" s="292"/>
      <c r="E29" s="290"/>
      <c r="F29" s="290"/>
      <c r="G29" s="179">
        <v>0</v>
      </c>
      <c r="H29" s="180">
        <v>0</v>
      </c>
      <c r="J29" s="14"/>
      <c r="BD29" s="61"/>
    </row>
    <row r="30" spans="1:56" ht="12.75" hidden="1">
      <c r="A30" s="104"/>
      <c r="B30" s="39" t="s">
        <v>151</v>
      </c>
      <c r="C30" s="293"/>
      <c r="D30" s="292"/>
      <c r="E30" s="290"/>
      <c r="F30" s="290"/>
      <c r="G30" s="179">
        <v>0</v>
      </c>
      <c r="H30" s="180">
        <v>0</v>
      </c>
      <c r="J30" s="14"/>
      <c r="BD30" s="61"/>
    </row>
    <row r="31" spans="1:56" ht="12.75">
      <c r="A31" s="104"/>
      <c r="B31" s="39" t="s">
        <v>172</v>
      </c>
      <c r="C31" s="54"/>
      <c r="D31" s="11"/>
      <c r="E31" s="14"/>
      <c r="F31" s="14"/>
      <c r="G31" s="179">
        <f>G25</f>
        <v>280</v>
      </c>
      <c r="H31" s="180">
        <f>H25</f>
        <v>294</v>
      </c>
      <c r="J31" s="14"/>
      <c r="BD31" s="61"/>
    </row>
    <row r="32" spans="1:56" ht="13.5" thickBot="1">
      <c r="A32" s="104"/>
      <c r="B32" s="39"/>
      <c r="C32" s="54"/>
      <c r="D32" s="11"/>
      <c r="E32" s="14"/>
      <c r="F32" s="14"/>
      <c r="G32" s="189">
        <f>SUM(G27:G31)</f>
        <v>2063</v>
      </c>
      <c r="H32" s="190">
        <f>SUM(H27:H31)</f>
        <v>1365</v>
      </c>
      <c r="J32" s="14"/>
      <c r="BD32" s="61"/>
    </row>
    <row r="33" spans="1:56" ht="12.75">
      <c r="A33" s="104"/>
      <c r="B33" s="54"/>
      <c r="C33" s="54"/>
      <c r="D33" s="11"/>
      <c r="E33" s="14"/>
      <c r="F33" s="14"/>
      <c r="G33" s="179"/>
      <c r="H33" s="180"/>
      <c r="J33" s="14"/>
      <c r="BD33" s="61"/>
    </row>
    <row r="34" spans="1:55" ht="12.75">
      <c r="A34" s="104"/>
      <c r="B34" s="508" t="s">
        <v>24</v>
      </c>
      <c r="C34" s="508"/>
      <c r="D34" s="508"/>
      <c r="E34" s="508"/>
      <c r="F34" s="60"/>
      <c r="G34" s="179"/>
      <c r="H34" s="180"/>
      <c r="J34" s="60"/>
      <c r="BC34" s="61"/>
    </row>
    <row r="35" spans="1:55" ht="12.75">
      <c r="A35" s="104"/>
      <c r="B35" s="39" t="s">
        <v>23</v>
      </c>
      <c r="C35" s="39"/>
      <c r="D35" s="142"/>
      <c r="E35" s="20"/>
      <c r="F35" s="20"/>
      <c r="G35" s="179" t="s">
        <v>63</v>
      </c>
      <c r="H35" s="180" t="s">
        <v>63</v>
      </c>
      <c r="J35" s="20"/>
      <c r="BC35" s="61"/>
    </row>
    <row r="36" spans="1:56" ht="12.75">
      <c r="A36" s="104"/>
      <c r="B36" s="39" t="s">
        <v>39</v>
      </c>
      <c r="C36" s="39"/>
      <c r="D36" s="142"/>
      <c r="E36" s="20"/>
      <c r="F36" s="20"/>
      <c r="G36" s="449">
        <v>0.031</v>
      </c>
      <c r="H36" s="315">
        <v>0.025</v>
      </c>
      <c r="J36" s="24"/>
      <c r="BC36" s="61"/>
      <c r="BD36" s="63" t="e">
        <f>#REF!*#REF!/100</f>
        <v>#REF!</v>
      </c>
    </row>
    <row r="37" spans="1:56" ht="12.75">
      <c r="A37" s="104"/>
      <c r="B37" s="39" t="s">
        <v>123</v>
      </c>
      <c r="C37" s="39"/>
      <c r="D37" s="142"/>
      <c r="E37" s="20"/>
      <c r="F37" s="20"/>
      <c r="G37" s="179" t="s">
        <v>63</v>
      </c>
      <c r="H37" s="217" t="s">
        <v>63</v>
      </c>
      <c r="J37" s="24"/>
      <c r="BC37" s="61"/>
      <c r="BD37" s="63"/>
    </row>
    <row r="38" spans="1:55" ht="13.5" thickBot="1">
      <c r="A38" s="104"/>
      <c r="B38" s="54" t="s">
        <v>21</v>
      </c>
      <c r="C38" s="54"/>
      <c r="D38" s="155"/>
      <c r="E38" s="156"/>
      <c r="F38" s="24"/>
      <c r="G38" s="450">
        <v>0.031</v>
      </c>
      <c r="H38" s="299">
        <v>0.025</v>
      </c>
      <c r="I38" s="258"/>
      <c r="J38" s="24"/>
      <c r="BC38" s="61"/>
    </row>
    <row r="39" spans="1:55" ht="12.75">
      <c r="A39" s="104"/>
      <c r="B39" s="54"/>
      <c r="C39" s="54"/>
      <c r="D39" s="155"/>
      <c r="E39" s="156"/>
      <c r="F39" s="24"/>
      <c r="G39" s="216"/>
      <c r="H39" s="217"/>
      <c r="J39" s="24"/>
      <c r="BC39" s="61"/>
    </row>
    <row r="40" spans="1:56" ht="12.75">
      <c r="A40" s="104"/>
      <c r="B40" s="107" t="s">
        <v>64</v>
      </c>
      <c r="C40" s="107"/>
      <c r="D40" s="165"/>
      <c r="E40" s="166"/>
      <c r="F40" s="24"/>
      <c r="G40" s="179"/>
      <c r="H40" s="217"/>
      <c r="J40" s="24"/>
      <c r="BC40" s="61"/>
      <c r="BD40" s="62" t="e">
        <f>SUM(BD36:BD36)</f>
        <v>#REF!</v>
      </c>
    </row>
    <row r="41" spans="1:56" ht="12.75">
      <c r="A41" s="104"/>
      <c r="B41" s="107"/>
      <c r="C41" s="107"/>
      <c r="D41" s="165"/>
      <c r="E41" s="166"/>
      <c r="F41" s="24"/>
      <c r="G41" s="179"/>
      <c r="H41" s="217"/>
      <c r="J41" s="24"/>
      <c r="BC41" s="61"/>
      <c r="BD41" s="62"/>
    </row>
    <row r="42" spans="1:56" ht="12.75">
      <c r="A42" s="104"/>
      <c r="B42" s="508" t="s">
        <v>294</v>
      </c>
      <c r="C42" s="508"/>
      <c r="D42" s="508"/>
      <c r="E42" s="508"/>
      <c r="F42" s="521"/>
      <c r="G42" s="179"/>
      <c r="H42" s="217"/>
      <c r="J42" s="24"/>
      <c r="BC42" s="61"/>
      <c r="BD42" s="62"/>
    </row>
    <row r="43" spans="1:56" ht="12.75">
      <c r="A43" s="104"/>
      <c r="B43" s="39" t="s">
        <v>290</v>
      </c>
      <c r="C43" s="107"/>
      <c r="D43" s="165"/>
      <c r="E43" s="166"/>
      <c r="F43" s="24"/>
      <c r="G43" s="179">
        <f>'Subs, Assoc &amp; JVs_SILGROUP'!J25</f>
        <v>766</v>
      </c>
      <c r="H43" s="217">
        <v>0</v>
      </c>
      <c r="J43" s="24"/>
      <c r="BC43" s="61"/>
      <c r="BD43" s="62"/>
    </row>
    <row r="44" spans="1:56" ht="12.75">
      <c r="A44" s="104"/>
      <c r="B44" s="39" t="s">
        <v>293</v>
      </c>
      <c r="C44" s="107"/>
      <c r="D44" s="165"/>
      <c r="E44" s="166"/>
      <c r="F44" s="24"/>
      <c r="G44" s="179">
        <v>0</v>
      </c>
      <c r="H44" s="433">
        <f>'Subs, Assoc &amp; JVs_SILGROUP'!K30</f>
        <v>49</v>
      </c>
      <c r="J44" s="24"/>
      <c r="BC44" s="61"/>
      <c r="BD44" s="62"/>
    </row>
    <row r="45" spans="1:56" ht="12.75">
      <c r="A45" s="104"/>
      <c r="B45" s="39" t="s">
        <v>292</v>
      </c>
      <c r="C45" s="107"/>
      <c r="D45" s="165"/>
      <c r="E45" s="166"/>
      <c r="F45" s="24"/>
      <c r="G45" s="179">
        <f>'Subs, Assoc &amp; JVs_SILGROUP'!J42</f>
        <v>192</v>
      </c>
      <c r="H45" s="433">
        <f>'Subs, Assoc &amp; JVs_SILGROUP'!K42</f>
        <v>172</v>
      </c>
      <c r="J45" s="24"/>
      <c r="BC45" s="61"/>
      <c r="BD45" s="62"/>
    </row>
    <row r="46" spans="1:56" ht="12.75">
      <c r="A46" s="104"/>
      <c r="B46" s="39" t="s">
        <v>291</v>
      </c>
      <c r="C46" s="107"/>
      <c r="D46" s="165"/>
      <c r="E46" s="166"/>
      <c r="F46" s="24"/>
      <c r="G46" s="179">
        <f>SUM('Subs, Assoc &amp; JVs_SILGROUP'!J15,'Subs, Assoc &amp; JVs_SILGROUP'!J29,'Subs, Assoc &amp; JVs_SILGROUP'!J32,'Subs, Assoc &amp; JVs_SILGROUP'!J33,'Subs, Assoc &amp; JVs_SILGROUP'!J40)</f>
        <v>1371</v>
      </c>
      <c r="H46" s="433">
        <f>SUM('Subs, Assoc &amp; JVs_SILGROUP'!K15,'Subs, Assoc &amp; JVs_SILGROUP'!K29,'Subs, Assoc &amp; JVs_SILGROUP'!K32,'Subs, Assoc &amp; JVs_SILGROUP'!K33,'Subs, Assoc &amp; JVs_SILGROUP'!K39,'Subs, Assoc &amp; JVs_SILGROUP'!K40)</f>
        <v>1439</v>
      </c>
      <c r="J46" s="24"/>
      <c r="BC46" s="61"/>
      <c r="BD46" s="62"/>
    </row>
    <row r="47" spans="1:56" ht="13.5" thickBot="1">
      <c r="A47" s="104"/>
      <c r="B47" s="54"/>
      <c r="C47" s="107"/>
      <c r="D47" s="165"/>
      <c r="E47" s="166"/>
      <c r="F47" s="24"/>
      <c r="G47" s="189">
        <f>SUM(G43:G46)</f>
        <v>2329</v>
      </c>
      <c r="H47" s="437">
        <f>SUM(H43:H46)</f>
        <v>1660</v>
      </c>
      <c r="J47" s="24"/>
      <c r="BC47" s="61"/>
      <c r="BD47" s="62"/>
    </row>
    <row r="48" spans="1:56" ht="12.75">
      <c r="A48" s="104"/>
      <c r="B48" s="508" t="s">
        <v>186</v>
      </c>
      <c r="C48" s="508"/>
      <c r="D48" s="508"/>
      <c r="E48" s="508"/>
      <c r="F48" s="505"/>
      <c r="G48" s="179"/>
      <c r="H48" s="217"/>
      <c r="J48" s="24"/>
      <c r="BC48" s="61"/>
      <c r="BD48" s="62"/>
    </row>
    <row r="49" spans="1:56" ht="12.75">
      <c r="A49" s="104"/>
      <c r="B49" s="505"/>
      <c r="C49" s="505"/>
      <c r="D49" s="505"/>
      <c r="E49" s="505"/>
      <c r="F49" s="505"/>
      <c r="G49" s="179"/>
      <c r="H49" s="217"/>
      <c r="J49" s="24"/>
      <c r="BC49" s="61"/>
      <c r="BD49" s="62"/>
    </row>
    <row r="50" spans="1:56" ht="12.75">
      <c r="A50" s="104"/>
      <c r="B50" s="54"/>
      <c r="C50" s="107"/>
      <c r="D50" s="165"/>
      <c r="E50" s="166"/>
      <c r="F50" s="24"/>
      <c r="G50" s="179"/>
      <c r="H50" s="217"/>
      <c r="J50" s="24"/>
      <c r="BC50" s="61"/>
      <c r="BD50" s="62"/>
    </row>
    <row r="51" spans="1:56" ht="12.75">
      <c r="A51" s="104"/>
      <c r="B51" s="508" t="s">
        <v>2</v>
      </c>
      <c r="C51" s="508"/>
      <c r="D51" s="508"/>
      <c r="E51" s="508"/>
      <c r="F51" s="24"/>
      <c r="G51" s="179"/>
      <c r="H51" s="217"/>
      <c r="J51" s="24"/>
      <c r="BC51" s="61"/>
      <c r="BD51" s="62"/>
    </row>
    <row r="52" spans="1:56" ht="12.75">
      <c r="A52" s="104"/>
      <c r="B52" s="53"/>
      <c r="C52" s="53"/>
      <c r="D52" s="53"/>
      <c r="E52" s="53"/>
      <c r="F52" s="24"/>
      <c r="G52" s="179"/>
      <c r="H52" s="217"/>
      <c r="J52" s="24"/>
      <c r="BC52" s="61"/>
      <c r="BD52" s="62"/>
    </row>
    <row r="53" spans="1:56" ht="26.25" customHeight="1">
      <c r="A53" s="104"/>
      <c r="B53" s="508" t="s">
        <v>343</v>
      </c>
      <c r="C53" s="508"/>
      <c r="D53" s="508"/>
      <c r="E53" s="508"/>
      <c r="F53" s="499"/>
      <c r="G53" s="179"/>
      <c r="H53" s="217"/>
      <c r="J53" s="24"/>
      <c r="BC53" s="61"/>
      <c r="BD53" s="62"/>
    </row>
    <row r="54" spans="1:56" ht="12.75">
      <c r="A54" s="104"/>
      <c r="B54" s="53"/>
      <c r="C54" s="53"/>
      <c r="D54" s="53"/>
      <c r="E54" s="53"/>
      <c r="F54" s="24"/>
      <c r="G54" s="179"/>
      <c r="H54" s="433"/>
      <c r="J54" s="24"/>
      <c r="BC54" s="61"/>
      <c r="BD54" s="62"/>
    </row>
    <row r="55" spans="1:10" ht="12.75">
      <c r="A55" s="438" t="s">
        <v>144</v>
      </c>
      <c r="B55" s="58" t="s">
        <v>113</v>
      </c>
      <c r="C55" s="58"/>
      <c r="D55" s="96"/>
      <c r="E55" s="57"/>
      <c r="F55" s="14"/>
      <c r="G55" s="215"/>
      <c r="H55" s="180"/>
      <c r="J55" s="14"/>
    </row>
    <row r="56" spans="1:10" ht="12.75">
      <c r="A56" s="64"/>
      <c r="B56" s="54" t="s">
        <v>117</v>
      </c>
      <c r="C56" s="54"/>
      <c r="D56" s="96"/>
      <c r="E56" s="14"/>
      <c r="F56" s="14"/>
      <c r="G56" s="370">
        <f>H58</f>
        <v>4</v>
      </c>
      <c r="H56" s="250">
        <v>-1</v>
      </c>
      <c r="J56" s="20"/>
    </row>
    <row r="57" spans="1:10" ht="12.75">
      <c r="A57" s="64"/>
      <c r="B57" s="504" t="s">
        <v>276</v>
      </c>
      <c r="C57" s="505"/>
      <c r="D57" s="505"/>
      <c r="E57" s="505"/>
      <c r="F57" s="14"/>
      <c r="G57" s="370">
        <v>-13</v>
      </c>
      <c r="H57" s="250">
        <v>5</v>
      </c>
      <c r="J57" s="14"/>
    </row>
    <row r="58" spans="1:10" ht="13.5" thickBot="1">
      <c r="A58" s="64"/>
      <c r="B58" s="54" t="s">
        <v>18</v>
      </c>
      <c r="C58" s="54"/>
      <c r="D58" s="142"/>
      <c r="E58" s="20"/>
      <c r="F58" s="20"/>
      <c r="G58" s="371">
        <f>SUM(G56:G57)</f>
        <v>-9</v>
      </c>
      <c r="H58" s="186">
        <f>SUM(H56:H57)</f>
        <v>4</v>
      </c>
      <c r="J58" s="20"/>
    </row>
    <row r="59" spans="1:10" ht="12.75">
      <c r="A59" s="64"/>
      <c r="B59" s="54"/>
      <c r="C59" s="54"/>
      <c r="D59" s="96"/>
      <c r="E59" s="57"/>
      <c r="F59" s="14"/>
      <c r="G59" s="214"/>
      <c r="H59" s="180"/>
      <c r="J59" s="11"/>
    </row>
    <row r="60" spans="1:10" ht="12.75">
      <c r="A60" s="64"/>
      <c r="B60" s="508" t="s">
        <v>114</v>
      </c>
      <c r="C60" s="508"/>
      <c r="D60" s="508"/>
      <c r="E60" s="508"/>
      <c r="F60" s="14"/>
      <c r="G60" s="214"/>
      <c r="H60" s="180"/>
      <c r="J60" s="11"/>
    </row>
    <row r="61" spans="1:10" ht="12.75">
      <c r="A61" s="64"/>
      <c r="B61" s="53"/>
      <c r="C61" s="53"/>
      <c r="D61" s="53"/>
      <c r="E61" s="53"/>
      <c r="F61" s="14"/>
      <c r="G61" s="214"/>
      <c r="H61" s="180"/>
      <c r="J61" s="11"/>
    </row>
    <row r="62" spans="1:10" ht="12.75">
      <c r="A62" s="64"/>
      <c r="B62" s="119" t="s">
        <v>105</v>
      </c>
      <c r="C62" s="119"/>
      <c r="D62" s="167"/>
      <c r="E62" s="168"/>
      <c r="F62" s="14"/>
      <c r="G62" s="179"/>
      <c r="H62" s="180"/>
      <c r="J62" s="14"/>
    </row>
    <row r="63" spans="1:10" ht="12.75">
      <c r="A63" s="64"/>
      <c r="B63" s="118"/>
      <c r="C63" s="118"/>
      <c r="D63" s="143"/>
      <c r="E63" s="136"/>
      <c r="F63" s="14"/>
      <c r="G63" s="214"/>
      <c r="H63" s="180"/>
      <c r="J63" s="14"/>
    </row>
    <row r="64" spans="1:10" ht="12" customHeight="1">
      <c r="A64" s="64"/>
      <c r="B64" s="117" t="s">
        <v>65</v>
      </c>
      <c r="C64" s="117"/>
      <c r="D64" s="11"/>
      <c r="E64" s="14"/>
      <c r="F64" s="14"/>
      <c r="G64" s="370">
        <f>SUM(G65:G66)</f>
        <v>-12</v>
      </c>
      <c r="H64" s="253">
        <f>SUM(H65:H66)</f>
        <v>-12</v>
      </c>
      <c r="J64" s="14"/>
    </row>
    <row r="65" spans="1:10" ht="12.75">
      <c r="A65" s="64"/>
      <c r="B65" s="118" t="s">
        <v>3</v>
      </c>
      <c r="C65" s="118"/>
      <c r="D65" s="142"/>
      <c r="E65" s="20"/>
      <c r="F65" s="20"/>
      <c r="G65" s="381">
        <f>H64</f>
        <v>-12</v>
      </c>
      <c r="H65" s="254">
        <v>-1</v>
      </c>
      <c r="J65" s="14"/>
    </row>
    <row r="66" spans="1:10" ht="12.75">
      <c r="A66" s="64"/>
      <c r="B66" s="506" t="s">
        <v>253</v>
      </c>
      <c r="C66" s="507"/>
      <c r="D66" s="507"/>
      <c r="E66" s="20"/>
      <c r="F66" s="20"/>
      <c r="G66" s="440">
        <v>0</v>
      </c>
      <c r="H66" s="430">
        <v>-11</v>
      </c>
      <c r="J66" s="14"/>
    </row>
    <row r="67" spans="1:10" ht="12.75">
      <c r="A67" s="64"/>
      <c r="B67" s="118"/>
      <c r="C67" s="118"/>
      <c r="D67" s="142"/>
      <c r="E67" s="20"/>
      <c r="F67" s="20"/>
      <c r="G67" s="386"/>
      <c r="H67" s="207"/>
      <c r="J67" s="14"/>
    </row>
    <row r="68" spans="1:10" ht="12.75">
      <c r="A68" s="64"/>
      <c r="B68" s="118" t="s">
        <v>240</v>
      </c>
      <c r="C68" s="118"/>
      <c r="D68" s="142"/>
      <c r="E68" s="20"/>
      <c r="F68" s="20"/>
      <c r="G68" s="386">
        <v>-12</v>
      </c>
      <c r="H68" s="253">
        <v>-12</v>
      </c>
      <c r="J68" s="14"/>
    </row>
    <row r="69" spans="1:10" ht="13.5" thickBot="1">
      <c r="A69" s="64"/>
      <c r="B69" s="118"/>
      <c r="C69" s="118"/>
      <c r="D69" s="142"/>
      <c r="E69" s="20"/>
      <c r="F69" s="20"/>
      <c r="G69" s="371">
        <f>SUM(G68:G68)</f>
        <v>-12</v>
      </c>
      <c r="H69" s="186">
        <f>SUM(H68:H68)</f>
        <v>-12</v>
      </c>
      <c r="J69" s="14"/>
    </row>
    <row r="70" spans="1:10" ht="12.75">
      <c r="A70" s="64"/>
      <c r="B70" s="119" t="s">
        <v>238</v>
      </c>
      <c r="C70" s="118"/>
      <c r="D70" s="142"/>
      <c r="E70" s="20"/>
      <c r="F70" s="20"/>
      <c r="G70" s="338"/>
      <c r="H70" s="207"/>
      <c r="J70" s="14"/>
    </row>
    <row r="71" spans="1:10" ht="12.75">
      <c r="A71" s="64"/>
      <c r="B71" s="117" t="s">
        <v>239</v>
      </c>
      <c r="C71" s="117"/>
      <c r="D71" s="11"/>
      <c r="E71" s="14"/>
      <c r="F71" s="14"/>
      <c r="G71" s="370">
        <f>SUM(G72:G74)</f>
        <v>3</v>
      </c>
      <c r="H71" s="250">
        <f>SUM(H72:H74)</f>
        <v>16</v>
      </c>
      <c r="J71" s="14"/>
    </row>
    <row r="72" spans="1:10" ht="12.75">
      <c r="A72" s="64"/>
      <c r="B72" s="118" t="s">
        <v>3</v>
      </c>
      <c r="C72" s="118"/>
      <c r="D72" s="142"/>
      <c r="E72" s="20"/>
      <c r="F72" s="20"/>
      <c r="G72" s="381">
        <f>H71</f>
        <v>16</v>
      </c>
      <c r="H72" s="420">
        <v>0</v>
      </c>
      <c r="J72" s="14"/>
    </row>
    <row r="73" spans="1:10" ht="12.75">
      <c r="A73" s="64"/>
      <c r="B73" s="506" t="s">
        <v>275</v>
      </c>
      <c r="C73" s="507"/>
      <c r="D73" s="507"/>
      <c r="E73" s="20"/>
      <c r="F73" s="20"/>
      <c r="G73" s="382">
        <v>-13</v>
      </c>
      <c r="H73" s="431">
        <v>5</v>
      </c>
      <c r="J73" s="14"/>
    </row>
    <row r="74" spans="1:10" ht="12.75">
      <c r="A74" s="64"/>
      <c r="B74" s="506" t="s">
        <v>250</v>
      </c>
      <c r="C74" s="507"/>
      <c r="D74" s="507"/>
      <c r="E74" s="507"/>
      <c r="F74" s="20"/>
      <c r="G74" s="440">
        <v>0</v>
      </c>
      <c r="H74" s="430">
        <v>11</v>
      </c>
      <c r="J74" s="14"/>
    </row>
    <row r="75" spans="1:10" ht="12.75">
      <c r="A75" s="64"/>
      <c r="B75" s="118"/>
      <c r="C75" s="118"/>
      <c r="D75" s="142"/>
      <c r="E75" s="20"/>
      <c r="F75" s="20"/>
      <c r="G75" s="386"/>
      <c r="H75" s="207"/>
      <c r="J75" s="14"/>
    </row>
    <row r="76" spans="1:10" ht="12.75">
      <c r="A76" s="64"/>
      <c r="B76" s="118" t="s">
        <v>240</v>
      </c>
      <c r="C76" s="118"/>
      <c r="D76" s="142"/>
      <c r="E76" s="20"/>
      <c r="F76" s="20"/>
      <c r="G76" s="386">
        <v>3</v>
      </c>
      <c r="H76" s="253">
        <v>16</v>
      </c>
      <c r="J76" s="14"/>
    </row>
    <row r="77" spans="1:10" ht="13.5" thickBot="1">
      <c r="A77" s="64"/>
      <c r="B77" s="118"/>
      <c r="C77" s="118"/>
      <c r="D77" s="142"/>
      <c r="E77" s="20"/>
      <c r="F77" s="20"/>
      <c r="G77" s="371">
        <f>SUM(G76:G76)</f>
        <v>3</v>
      </c>
      <c r="H77" s="186">
        <f>SUM(H76:H76)</f>
        <v>16</v>
      </c>
      <c r="J77" s="14"/>
    </row>
    <row r="78" spans="1:10" ht="13.5" thickBot="1">
      <c r="A78" s="64"/>
      <c r="B78" s="118"/>
      <c r="C78" s="118"/>
      <c r="D78" s="142"/>
      <c r="E78" s="20"/>
      <c r="F78" s="20"/>
      <c r="G78" s="371"/>
      <c r="H78" s="186"/>
      <c r="J78" s="14"/>
    </row>
    <row r="79" spans="1:55" ht="13.5" thickBot="1">
      <c r="A79" s="64"/>
      <c r="B79" s="117" t="s">
        <v>277</v>
      </c>
      <c r="C79" s="117"/>
      <c r="D79" s="11"/>
      <c r="E79" s="14"/>
      <c r="F79" s="14"/>
      <c r="G79" s="371">
        <f>G71+G64</f>
        <v>-9</v>
      </c>
      <c r="H79" s="186">
        <f>H64+H71</f>
        <v>4</v>
      </c>
      <c r="J79" s="14"/>
      <c r="BC79" s="109"/>
    </row>
    <row r="80" spans="1:56" s="41" customFormat="1" ht="12" customHeight="1">
      <c r="A80" s="137"/>
      <c r="B80" s="54"/>
      <c r="C80" s="107"/>
      <c r="D80" s="96"/>
      <c r="E80" s="57"/>
      <c r="F80" s="24"/>
      <c r="G80" s="179"/>
      <c r="H80" s="217"/>
      <c r="I80" s="105"/>
      <c r="J80" s="24"/>
      <c r="BC80" s="33"/>
      <c r="BD80" s="138"/>
    </row>
    <row r="81" spans="1:56" s="41" customFormat="1" ht="12" customHeight="1">
      <c r="A81" s="137"/>
      <c r="B81" s="54"/>
      <c r="C81" s="107"/>
      <c r="D81" s="96"/>
      <c r="E81" s="57"/>
      <c r="F81" s="24"/>
      <c r="G81" s="179"/>
      <c r="H81" s="217"/>
      <c r="I81" s="105"/>
      <c r="J81" s="24"/>
      <c r="BC81" s="33"/>
      <c r="BD81" s="138"/>
    </row>
    <row r="82" spans="1:56" s="41" customFormat="1" ht="12" customHeight="1" hidden="1">
      <c r="A82" s="137"/>
      <c r="B82" s="54"/>
      <c r="C82" s="107"/>
      <c r="D82" s="96"/>
      <c r="E82" s="57"/>
      <c r="F82" s="24"/>
      <c r="G82" s="179"/>
      <c r="H82" s="217"/>
      <c r="I82" s="105"/>
      <c r="J82" s="24"/>
      <c r="BC82" s="33"/>
      <c r="BD82" s="138"/>
    </row>
    <row r="83" spans="1:56" s="41" customFormat="1" ht="12" customHeight="1" hidden="1">
      <c r="A83" s="137"/>
      <c r="B83" s="54"/>
      <c r="C83" s="107"/>
      <c r="D83" s="96"/>
      <c r="E83" s="57"/>
      <c r="F83" s="24"/>
      <c r="G83" s="179"/>
      <c r="H83" s="217"/>
      <c r="I83" s="105"/>
      <c r="J83" s="24"/>
      <c r="BC83" s="33"/>
      <c r="BD83" s="138"/>
    </row>
    <row r="84" spans="1:56" s="41" customFormat="1" ht="12" customHeight="1" hidden="1">
      <c r="A84" s="137"/>
      <c r="B84" s="54"/>
      <c r="C84" s="107"/>
      <c r="D84" s="96"/>
      <c r="E84" s="57"/>
      <c r="F84" s="24"/>
      <c r="G84" s="179"/>
      <c r="H84" s="217"/>
      <c r="I84" s="105"/>
      <c r="J84" s="24"/>
      <c r="BC84" s="33"/>
      <c r="BD84" s="138"/>
    </row>
    <row r="85" ht="12.75" hidden="1">
      <c r="J85" s="83"/>
    </row>
    <row r="86" spans="9:10" s="41" customFormat="1" ht="12.75" hidden="1">
      <c r="I86" s="78"/>
      <c r="J86" s="83"/>
    </row>
    <row r="87" ht="12.75" hidden="1">
      <c r="J87" s="14"/>
    </row>
    <row r="88" ht="13.5" customHeight="1" hidden="1">
      <c r="J88" s="14"/>
    </row>
    <row r="89" ht="12.75" hidden="1">
      <c r="J89" s="14"/>
    </row>
    <row r="90" spans="10:14" ht="12.75" hidden="1">
      <c r="J90" s="331" t="s">
        <v>193</v>
      </c>
      <c r="L90" s="332">
        <v>2009</v>
      </c>
      <c r="M90" s="332" t="s">
        <v>194</v>
      </c>
      <c r="N90" s="332" t="s">
        <v>195</v>
      </c>
    </row>
    <row r="91" spans="10:14" ht="12.75" hidden="1">
      <c r="J91" s="54" t="s">
        <v>44</v>
      </c>
      <c r="L91" s="61">
        <f>+H112</f>
        <v>9</v>
      </c>
      <c r="M91" s="10">
        <f>102/1000</f>
        <v>0.102</v>
      </c>
      <c r="N91" s="61">
        <f>+L91+M91</f>
        <v>9.102</v>
      </c>
    </row>
    <row r="92" spans="10:14" ht="12.75" hidden="1">
      <c r="J92" s="25" t="s">
        <v>88</v>
      </c>
      <c r="L92" s="61">
        <f>+H113</f>
        <v>300</v>
      </c>
      <c r="M92" s="10">
        <v>38.925</v>
      </c>
      <c r="N92" s="61">
        <f>+L92+M92</f>
        <v>338.925</v>
      </c>
    </row>
    <row r="93" spans="10:14" ht="12.75" hidden="1">
      <c r="J93" s="25" t="s">
        <v>170</v>
      </c>
      <c r="L93" s="61" t="e">
        <f>+#REF!</f>
        <v>#REF!</v>
      </c>
      <c r="M93" s="10">
        <v>0</v>
      </c>
      <c r="N93" s="61" t="e">
        <f>+L93+M93</f>
        <v>#REF!</v>
      </c>
    </row>
    <row r="94" spans="10:14" ht="12.75" hidden="1">
      <c r="J94" s="14"/>
      <c r="N94" s="333" t="e">
        <f>SUM(N91:N93)</f>
        <v>#REF!</v>
      </c>
    </row>
    <row r="95" spans="9:10" ht="12.75" hidden="1">
      <c r="I95" s="14"/>
      <c r="J95" s="14"/>
    </row>
    <row r="96" spans="9:10" ht="12.75" hidden="1">
      <c r="I96" s="14"/>
      <c r="J96" s="14"/>
    </row>
    <row r="97" spans="1:10" ht="12.75" hidden="1">
      <c r="A97" s="64"/>
      <c r="B97" s="12"/>
      <c r="C97" s="12"/>
      <c r="D97" s="12"/>
      <c r="E97" s="12"/>
      <c r="F97" s="14"/>
      <c r="G97" s="180"/>
      <c r="H97" s="180"/>
      <c r="I97" s="14"/>
      <c r="J97" s="14"/>
    </row>
    <row r="98" spans="1:10" ht="12.75" hidden="1">
      <c r="A98" s="64"/>
      <c r="B98" s="47"/>
      <c r="C98" s="12"/>
      <c r="E98" s="179"/>
      <c r="F98" s="263"/>
      <c r="G98" s="180"/>
      <c r="H98" s="273"/>
      <c r="J98" s="14"/>
    </row>
    <row r="99" spans="1:10" ht="10.5" customHeight="1" hidden="1">
      <c r="A99" s="64"/>
      <c r="B99" s="12"/>
      <c r="C99" s="12"/>
      <c r="D99" s="12"/>
      <c r="E99" s="12"/>
      <c r="F99" s="14"/>
      <c r="G99" s="178"/>
      <c r="H99" s="178"/>
      <c r="I99" s="14"/>
      <c r="J99" s="14"/>
    </row>
    <row r="100" spans="1:10" ht="20.25">
      <c r="A100" s="87" t="str">
        <f>+A1</f>
        <v>NOTES TO THE COMPANY FINANCIAL STATEMENTS (CONTINUED)</v>
      </c>
      <c r="B100" s="28"/>
      <c r="C100" s="28"/>
      <c r="D100" s="28"/>
      <c r="E100" s="120"/>
      <c r="F100" s="30"/>
      <c r="G100" s="218"/>
      <c r="H100" s="219"/>
      <c r="I100" s="99"/>
      <c r="J100" s="99"/>
    </row>
    <row r="101" spans="1:10" s="41" customFormat="1" ht="12.75">
      <c r="A101" s="25"/>
      <c r="B101" s="28"/>
      <c r="C101" s="28"/>
      <c r="D101" s="28"/>
      <c r="E101" s="120"/>
      <c r="F101" s="30"/>
      <c r="G101" s="218"/>
      <c r="H101" s="219"/>
      <c r="I101" s="99"/>
      <c r="J101" s="99"/>
    </row>
    <row r="102" spans="1:199" s="56" customFormat="1" ht="12.75">
      <c r="A102" s="88" t="s">
        <v>72</v>
      </c>
      <c r="B102" s="18"/>
      <c r="C102" s="18"/>
      <c r="D102" s="18"/>
      <c r="E102" s="133"/>
      <c r="F102" s="73"/>
      <c r="G102" s="220"/>
      <c r="H102" s="211"/>
      <c r="I102" s="78"/>
      <c r="J102" s="78"/>
      <c r="K102" s="10"/>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row>
    <row r="103" spans="1:199" s="56" customFormat="1" ht="12.75">
      <c r="A103" s="232"/>
      <c r="B103" s="90"/>
      <c r="C103" s="90"/>
      <c r="D103" s="158"/>
      <c r="E103" s="170"/>
      <c r="F103" s="170"/>
      <c r="G103" s="377">
        <f>G4</f>
        <v>2014</v>
      </c>
      <c r="H103" s="204">
        <f>H4</f>
        <v>2013</v>
      </c>
      <c r="I103" s="78"/>
      <c r="J103" s="78"/>
      <c r="K103" s="10"/>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row>
    <row r="104" spans="1:199" s="56" customFormat="1" ht="12.75">
      <c r="A104" s="88"/>
      <c r="B104" s="18"/>
      <c r="C104" s="18"/>
      <c r="D104" s="86"/>
      <c r="E104" s="157"/>
      <c r="F104" s="153"/>
      <c r="G104" s="211" t="s">
        <v>120</v>
      </c>
      <c r="H104" s="212" t="s">
        <v>120</v>
      </c>
      <c r="I104" s="78"/>
      <c r="J104" s="78"/>
      <c r="K104" s="10"/>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row>
    <row r="105" spans="1:199" s="56" customFormat="1" ht="12.75">
      <c r="A105" s="132"/>
      <c r="B105" s="82"/>
      <c r="C105" s="82"/>
      <c r="D105" s="229"/>
      <c r="E105" s="230"/>
      <c r="F105" s="231"/>
      <c r="G105" s="209"/>
      <c r="H105" s="210"/>
      <c r="I105" s="78"/>
      <c r="J105" s="78"/>
      <c r="K105" s="10"/>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c r="GF105" s="45"/>
      <c r="GG105" s="45"/>
      <c r="GH105" s="45"/>
      <c r="GI105" s="45"/>
      <c r="GJ105" s="45"/>
      <c r="GK105" s="45"/>
      <c r="GL105" s="45"/>
      <c r="GM105" s="45"/>
      <c r="GN105" s="45"/>
      <c r="GO105" s="45"/>
      <c r="GP105" s="45"/>
      <c r="GQ105" s="45"/>
    </row>
    <row r="106" spans="1:10" ht="12.75">
      <c r="A106" s="438" t="s">
        <v>145</v>
      </c>
      <c r="B106" s="58" t="s">
        <v>58</v>
      </c>
      <c r="C106" s="58"/>
      <c r="D106" s="84"/>
      <c r="E106" s="83"/>
      <c r="F106" s="83"/>
      <c r="G106" s="378"/>
      <c r="H106" s="201"/>
      <c r="J106" s="14"/>
    </row>
    <row r="107" spans="1:10" ht="12.75">
      <c r="A107" s="131"/>
      <c r="B107" s="17" t="s">
        <v>87</v>
      </c>
      <c r="D107" s="84"/>
      <c r="E107" s="83"/>
      <c r="F107" s="83"/>
      <c r="G107" s="378"/>
      <c r="H107" s="201"/>
      <c r="J107" s="20"/>
    </row>
    <row r="108" spans="1:10" ht="12.75">
      <c r="A108" s="108"/>
      <c r="B108" s="508" t="s">
        <v>364</v>
      </c>
      <c r="C108" s="508"/>
      <c r="D108" s="508"/>
      <c r="E108" s="508"/>
      <c r="F108" s="14"/>
      <c r="G108" s="214">
        <v>12</v>
      </c>
      <c r="H108" s="180">
        <v>12</v>
      </c>
      <c r="J108" s="14"/>
    </row>
    <row r="109" spans="1:10" ht="13.5" thickBot="1">
      <c r="A109" s="108"/>
      <c r="B109" s="508" t="s">
        <v>365</v>
      </c>
      <c r="C109" s="508"/>
      <c r="D109" s="508"/>
      <c r="E109" s="508"/>
      <c r="F109" s="508"/>
      <c r="G109" s="379">
        <v>1</v>
      </c>
      <c r="H109" s="195">
        <v>1</v>
      </c>
      <c r="J109" s="14"/>
    </row>
    <row r="110" spans="1:10" ht="12.75">
      <c r="A110" s="108"/>
      <c r="D110" s="11"/>
      <c r="E110" s="14"/>
      <c r="F110" s="14"/>
      <c r="G110" s="214"/>
      <c r="H110" s="180"/>
      <c r="J110" s="20"/>
    </row>
    <row r="111" spans="1:10" ht="12.75">
      <c r="A111" s="64"/>
      <c r="B111" s="17" t="s">
        <v>177</v>
      </c>
      <c r="D111" s="11"/>
      <c r="E111" s="14"/>
      <c r="F111" s="14"/>
      <c r="G111" s="214"/>
      <c r="H111" s="178"/>
      <c r="J111" s="11"/>
    </row>
    <row r="112" spans="1:10" ht="12.75">
      <c r="A112" s="64"/>
      <c r="B112" s="54" t="s">
        <v>44</v>
      </c>
      <c r="C112" s="54"/>
      <c r="D112" s="11"/>
      <c r="E112" s="14"/>
      <c r="F112" s="14"/>
      <c r="G112" s="177">
        <v>9</v>
      </c>
      <c r="H112" s="178">
        <v>9</v>
      </c>
      <c r="J112" s="11"/>
    </row>
    <row r="113" spans="1:10" ht="12.75">
      <c r="A113" s="64"/>
      <c r="B113" s="25" t="s">
        <v>88</v>
      </c>
      <c r="D113" s="11"/>
      <c r="E113" s="14"/>
      <c r="F113" s="14"/>
      <c r="G113" s="177">
        <v>300</v>
      </c>
      <c r="H113" s="178">
        <v>300</v>
      </c>
      <c r="J113" s="14"/>
    </row>
    <row r="114" spans="1:10" ht="12" customHeight="1" thickBot="1">
      <c r="A114" s="64"/>
      <c r="D114" s="11"/>
      <c r="E114" s="14"/>
      <c r="F114" s="14"/>
      <c r="G114" s="189">
        <f>SUM(G112:G113)</f>
        <v>309</v>
      </c>
      <c r="H114" s="190">
        <f>H112+H113</f>
        <v>309</v>
      </c>
      <c r="J114" s="14"/>
    </row>
    <row r="115" spans="1:10" ht="12.75">
      <c r="A115" s="64"/>
      <c r="B115" s="12"/>
      <c r="C115" s="12"/>
      <c r="D115" s="12"/>
      <c r="E115" s="12"/>
      <c r="F115" s="14"/>
      <c r="G115" s="180"/>
      <c r="H115" s="180"/>
      <c r="J115" s="14"/>
    </row>
    <row r="116" spans="1:10" ht="12.75">
      <c r="A116" s="64"/>
      <c r="B116" s="522" t="s">
        <v>279</v>
      </c>
      <c r="C116" s="522"/>
      <c r="D116" s="522"/>
      <c r="E116" s="522"/>
      <c r="F116" s="522"/>
      <c r="G116" s="180"/>
      <c r="H116" s="180"/>
      <c r="J116" s="14"/>
    </row>
    <row r="117" spans="1:10" s="45" customFormat="1" ht="12.75">
      <c r="A117" s="339"/>
      <c r="B117" s="340"/>
      <c r="C117" s="340"/>
      <c r="D117" s="142"/>
      <c r="E117" s="20"/>
      <c r="F117" s="20"/>
      <c r="G117" s="263"/>
      <c r="H117" s="253"/>
      <c r="I117" s="105"/>
      <c r="J117" s="14"/>
    </row>
    <row r="118" spans="1:10" s="45" customFormat="1" ht="54" customHeight="1">
      <c r="A118" s="64"/>
      <c r="B118" s="511" t="s">
        <v>354</v>
      </c>
      <c r="C118" s="511"/>
      <c r="D118" s="511"/>
      <c r="E118" s="511"/>
      <c r="F118" s="511"/>
      <c r="G118" s="178"/>
      <c r="H118" s="178"/>
      <c r="I118" s="105"/>
      <c r="J118" s="14"/>
    </row>
    <row r="119" spans="1:10" s="45" customFormat="1" ht="12.75">
      <c r="A119" s="232"/>
      <c r="B119" s="90"/>
      <c r="C119" s="90"/>
      <c r="D119" s="274"/>
      <c r="E119" s="520">
        <f>G103</f>
        <v>2014</v>
      </c>
      <c r="F119" s="520"/>
      <c r="G119" s="515">
        <f>H103</f>
        <v>2013</v>
      </c>
      <c r="H119" s="515"/>
      <c r="I119" s="105"/>
      <c r="J119" s="14"/>
    </row>
    <row r="120" spans="1:10" s="45" customFormat="1" ht="12.75">
      <c r="A120" s="132"/>
      <c r="B120" s="82"/>
      <c r="C120" s="82"/>
      <c r="D120" s="56"/>
      <c r="E120" s="516" t="s">
        <v>0</v>
      </c>
      <c r="F120" s="91"/>
      <c r="G120" s="518" t="s">
        <v>0</v>
      </c>
      <c r="H120" s="92"/>
      <c r="I120" s="105"/>
      <c r="J120" s="14"/>
    </row>
    <row r="121" spans="1:10" s="45" customFormat="1" ht="12.75">
      <c r="A121" s="88"/>
      <c r="B121" s="18"/>
      <c r="C121" s="18"/>
      <c r="D121" s="275"/>
      <c r="E121" s="517"/>
      <c r="F121" s="211" t="s">
        <v>120</v>
      </c>
      <c r="G121" s="519"/>
      <c r="H121" s="212" t="s">
        <v>120</v>
      </c>
      <c r="I121" s="105"/>
      <c r="J121" s="14"/>
    </row>
    <row r="122" spans="1:10" s="45" customFormat="1" ht="12.75">
      <c r="A122" s="64"/>
      <c r="B122" s="67" t="s">
        <v>1</v>
      </c>
      <c r="C122" s="12"/>
      <c r="D122" s="25"/>
      <c r="E122" s="221"/>
      <c r="F122" s="180"/>
      <c r="G122" s="221"/>
      <c r="H122" s="180"/>
      <c r="I122" s="105"/>
      <c r="J122" s="14"/>
    </row>
    <row r="123" spans="1:10" s="45" customFormat="1" ht="12.75">
      <c r="A123" s="64"/>
      <c r="B123" s="78" t="s">
        <v>3</v>
      </c>
      <c r="C123" s="12"/>
      <c r="D123" s="25"/>
      <c r="E123" s="179">
        <f>G125</f>
        <v>114129455</v>
      </c>
      <c r="F123" s="263">
        <f>H125</f>
        <v>309</v>
      </c>
      <c r="G123" s="180">
        <v>113487165</v>
      </c>
      <c r="H123" s="273">
        <v>277</v>
      </c>
      <c r="I123" s="105"/>
      <c r="J123" s="14"/>
    </row>
    <row r="124" spans="1:10" s="45" customFormat="1" ht="12.75">
      <c r="A124" s="64"/>
      <c r="B124" s="78" t="s">
        <v>190</v>
      </c>
      <c r="C124" s="12"/>
      <c r="D124" s="25"/>
      <c r="E124" s="179">
        <v>0</v>
      </c>
      <c r="F124" s="338">
        <v>0</v>
      </c>
      <c r="G124" s="180">
        <v>642290</v>
      </c>
      <c r="H124" s="273">
        <v>32</v>
      </c>
      <c r="I124" s="105"/>
      <c r="J124" s="14"/>
    </row>
    <row r="125" spans="1:10" s="45" customFormat="1" ht="12.75">
      <c r="A125" s="64"/>
      <c r="B125" s="78" t="s">
        <v>232</v>
      </c>
      <c r="C125" s="12"/>
      <c r="D125" s="25"/>
      <c r="E125" s="380">
        <f>SUM(E123:E124)</f>
        <v>114129455</v>
      </c>
      <c r="F125" s="380">
        <f>SUM(F123:F124)</f>
        <v>309</v>
      </c>
      <c r="G125" s="223">
        <f>SUM(G123:G124)</f>
        <v>114129455</v>
      </c>
      <c r="H125" s="223">
        <f>SUM(H123:H124)</f>
        <v>309</v>
      </c>
      <c r="I125" s="105"/>
      <c r="J125" s="14"/>
    </row>
    <row r="126" spans="1:10" s="45" customFormat="1" ht="12.75">
      <c r="A126" s="64"/>
      <c r="B126" s="47"/>
      <c r="C126" s="12"/>
      <c r="D126" s="25"/>
      <c r="E126" s="179"/>
      <c r="F126" s="263"/>
      <c r="G126" s="180"/>
      <c r="H126" s="273"/>
      <c r="I126" s="105"/>
      <c r="J126" s="14"/>
    </row>
    <row r="127" spans="1:10" s="45" customFormat="1" ht="12.75">
      <c r="A127" s="339"/>
      <c r="B127" s="340"/>
      <c r="C127" s="340"/>
      <c r="D127" s="142"/>
      <c r="E127" s="20"/>
      <c r="F127" s="20"/>
      <c r="G127" s="263"/>
      <c r="H127" s="253"/>
      <c r="I127" s="105"/>
      <c r="J127" s="14"/>
    </row>
    <row r="128" spans="1:10" ht="12.75">
      <c r="A128" s="64"/>
      <c r="B128" s="54"/>
      <c r="C128" s="54"/>
      <c r="D128" s="57"/>
      <c r="E128" s="57"/>
      <c r="F128" s="14"/>
      <c r="G128" s="178"/>
      <c r="H128" s="180"/>
      <c r="J128" s="14"/>
    </row>
    <row r="129" spans="1:64" ht="12.75">
      <c r="A129" s="438" t="s">
        <v>146</v>
      </c>
      <c r="B129" s="58" t="s">
        <v>41</v>
      </c>
      <c r="C129" s="58"/>
      <c r="D129" s="96"/>
      <c r="E129" s="57"/>
      <c r="F129" s="14"/>
      <c r="G129" s="178"/>
      <c r="H129" s="180"/>
      <c r="J129" s="14"/>
      <c r="BE129" s="48" t="s">
        <v>98</v>
      </c>
      <c r="BF129" s="48" t="s">
        <v>99</v>
      </c>
      <c r="BG129" s="48" t="s">
        <v>100</v>
      </c>
      <c r="BH129" s="48" t="s">
        <v>101</v>
      </c>
      <c r="BI129" s="48"/>
      <c r="BJ129" s="48"/>
      <c r="BK129" s="48" t="s">
        <v>102</v>
      </c>
      <c r="BL129" s="48"/>
    </row>
    <row r="130" spans="1:64" ht="12.75">
      <c r="A130" s="104"/>
      <c r="B130" s="58" t="s">
        <v>115</v>
      </c>
      <c r="C130" s="54"/>
      <c r="D130" s="57"/>
      <c r="E130" s="57"/>
      <c r="F130" s="14"/>
      <c r="G130" s="178"/>
      <c r="H130" s="180"/>
      <c r="J130" s="14"/>
      <c r="BE130" s="80"/>
      <c r="BF130" s="80"/>
      <c r="BG130" s="80"/>
      <c r="BH130" s="80"/>
      <c r="BI130" s="80"/>
      <c r="BJ130" s="80"/>
      <c r="BK130" s="80"/>
      <c r="BL130" s="80"/>
    </row>
    <row r="131" spans="1:64" ht="12.75">
      <c r="A131" s="104"/>
      <c r="B131" s="39" t="s">
        <v>122</v>
      </c>
      <c r="C131" s="54"/>
      <c r="D131" s="57"/>
      <c r="E131" s="57"/>
      <c r="F131" s="14"/>
      <c r="G131" s="177">
        <v>0</v>
      </c>
      <c r="H131" s="180">
        <v>417</v>
      </c>
      <c r="J131" s="14"/>
      <c r="BE131" s="80"/>
      <c r="BF131" s="80"/>
      <c r="BG131" s="80"/>
      <c r="BH131" s="80"/>
      <c r="BI131" s="80"/>
      <c r="BJ131" s="80"/>
      <c r="BK131" s="80"/>
      <c r="BL131" s="80"/>
    </row>
    <row r="132" spans="1:64" ht="12.75">
      <c r="A132" s="104"/>
      <c r="B132" s="39" t="s">
        <v>266</v>
      </c>
      <c r="C132" s="54"/>
      <c r="D132" s="57"/>
      <c r="E132" s="57"/>
      <c r="F132" s="14"/>
      <c r="G132" s="177">
        <f>212+507</f>
        <v>719</v>
      </c>
      <c r="H132" s="180">
        <v>0</v>
      </c>
      <c r="J132" s="14"/>
      <c r="BE132" s="80"/>
      <c r="BF132" s="80"/>
      <c r="BG132" s="80"/>
      <c r="BH132" s="80"/>
      <c r="BI132" s="80"/>
      <c r="BJ132" s="80"/>
      <c r="BK132" s="80"/>
      <c r="BL132" s="80"/>
    </row>
    <row r="133" spans="1:67" ht="12.75">
      <c r="A133" s="104"/>
      <c r="B133" s="39" t="s">
        <v>28</v>
      </c>
      <c r="C133" s="39"/>
      <c r="D133" s="11"/>
      <c r="E133" s="14"/>
      <c r="F133" s="14"/>
      <c r="G133" s="179">
        <v>255</v>
      </c>
      <c r="H133" s="180">
        <v>264</v>
      </c>
      <c r="J133" s="14"/>
      <c r="BD133" s="10" t="e">
        <f>+#REF!/#REF!</f>
        <v>#REF!</v>
      </c>
      <c r="BE133" s="110">
        <v>0.1221</v>
      </c>
      <c r="BF133" s="110" t="e">
        <f>+BD133*BE133</f>
        <v>#REF!</v>
      </c>
      <c r="BG133" s="80"/>
      <c r="BH133" s="80"/>
      <c r="BI133" s="80"/>
      <c r="BJ133" s="80"/>
      <c r="BK133" s="80"/>
      <c r="BL133" s="80"/>
      <c r="BM133" s="100">
        <v>0.1221</v>
      </c>
      <c r="BN133" s="10" t="e">
        <f>+#REF!/#REF!</f>
        <v>#REF!</v>
      </c>
      <c r="BO133" s="10" t="e">
        <f>+BM133*BN133</f>
        <v>#REF!</v>
      </c>
    </row>
    <row r="134" spans="1:64" ht="12.75">
      <c r="A134" s="104"/>
      <c r="B134" s="54"/>
      <c r="C134" s="54"/>
      <c r="D134" s="11"/>
      <c r="E134" s="14"/>
      <c r="F134" s="14"/>
      <c r="G134" s="375">
        <f>SUM(G131:G133)</f>
        <v>974</v>
      </c>
      <c r="H134" s="222">
        <f>H131+H133</f>
        <v>681</v>
      </c>
      <c r="J134" s="14"/>
      <c r="BG134" s="80"/>
      <c r="BH134" s="80"/>
      <c r="BI134" s="80"/>
      <c r="BJ134" s="80"/>
      <c r="BK134" s="80"/>
      <c r="BL134" s="80"/>
    </row>
    <row r="135" spans="1:64" ht="12.75">
      <c r="A135" s="104"/>
      <c r="B135" s="58" t="s">
        <v>29</v>
      </c>
      <c r="C135" s="54"/>
      <c r="D135" s="96"/>
      <c r="E135" s="57"/>
      <c r="F135" s="14"/>
      <c r="G135" s="214"/>
      <c r="H135" s="178"/>
      <c r="J135" s="14"/>
      <c r="BF135" s="80"/>
      <c r="BG135" s="80"/>
      <c r="BH135" s="80"/>
      <c r="BI135" s="80"/>
      <c r="BJ135" s="80"/>
      <c r="BK135" s="80"/>
      <c r="BL135" s="80"/>
    </row>
    <row r="136" spans="1:67" ht="12.75">
      <c r="A136" s="104"/>
      <c r="B136" s="39" t="s">
        <v>30</v>
      </c>
      <c r="C136" s="39"/>
      <c r="D136" s="11"/>
      <c r="E136" s="14"/>
      <c r="F136" s="14"/>
      <c r="G136" s="179">
        <v>2</v>
      </c>
      <c r="H136" s="180">
        <v>9</v>
      </c>
      <c r="J136" s="14"/>
      <c r="BC136" s="61" t="e">
        <f>J136-#REF!</f>
        <v>#REF!</v>
      </c>
      <c r="BD136" s="10" t="e">
        <f>+#REF!/#REF!</f>
        <v>#REF!</v>
      </c>
      <c r="BE136" s="110">
        <v>0.105</v>
      </c>
      <c r="BF136" s="110" t="e">
        <f>+BD136*BE136</f>
        <v>#REF!</v>
      </c>
      <c r="BG136" s="80"/>
      <c r="BH136" s="80"/>
      <c r="BI136" s="80"/>
      <c r="BJ136" s="80"/>
      <c r="BK136" s="80"/>
      <c r="BL136" s="80"/>
      <c r="BM136" s="100">
        <v>0.085</v>
      </c>
      <c r="BN136" s="10" t="e">
        <f>+#REF!/#REF!</f>
        <v>#REF!</v>
      </c>
      <c r="BO136" s="10" t="e">
        <f>+BM136*BN136</f>
        <v>#REF!</v>
      </c>
    </row>
    <row r="137" spans="1:64" ht="13.5" thickBot="1">
      <c r="A137" s="104"/>
      <c r="B137" s="54" t="s">
        <v>71</v>
      </c>
      <c r="C137" s="54"/>
      <c r="D137" s="11"/>
      <c r="E137" s="14"/>
      <c r="F137" s="14"/>
      <c r="G137" s="189">
        <f>+G134+G136</f>
        <v>976</v>
      </c>
      <c r="H137" s="190">
        <f>+H134+H136</f>
        <v>690</v>
      </c>
      <c r="J137" s="14"/>
      <c r="BE137" s="80"/>
      <c r="BF137" s="80"/>
      <c r="BG137" s="80"/>
      <c r="BH137" s="80"/>
      <c r="BI137" s="80"/>
      <c r="BJ137" s="80"/>
      <c r="BK137" s="80"/>
      <c r="BL137" s="80"/>
    </row>
    <row r="138" spans="1:57" ht="12.75">
      <c r="A138" s="104"/>
      <c r="B138" s="54"/>
      <c r="C138" s="54"/>
      <c r="D138" s="82"/>
      <c r="E138" s="145"/>
      <c r="F138" s="14"/>
      <c r="G138" s="177"/>
      <c r="H138" s="178"/>
      <c r="J138" s="14"/>
      <c r="BE138" s="111"/>
    </row>
    <row r="139" spans="1:57" ht="12.75">
      <c r="A139" s="64"/>
      <c r="B139" s="53" t="s">
        <v>141</v>
      </c>
      <c r="C139" s="39"/>
      <c r="D139" s="11"/>
      <c r="E139" s="324"/>
      <c r="F139" s="14"/>
      <c r="G139" s="326"/>
      <c r="H139" s="207"/>
      <c r="J139" s="14"/>
      <c r="BE139" s="111"/>
    </row>
    <row r="140" spans="1:57" ht="12.75">
      <c r="A140" s="64"/>
      <c r="B140" s="54"/>
      <c r="C140" s="54"/>
      <c r="D140" s="57"/>
      <c r="E140" s="14"/>
      <c r="F140" s="14"/>
      <c r="G140" s="325"/>
      <c r="H140" s="180"/>
      <c r="J140" s="14"/>
      <c r="BE140" s="111"/>
    </row>
    <row r="141" spans="1:57" ht="36.75" customHeight="1">
      <c r="A141" s="64"/>
      <c r="B141" s="511" t="s">
        <v>265</v>
      </c>
      <c r="C141" s="511"/>
      <c r="D141" s="511"/>
      <c r="E141" s="511"/>
      <c r="F141" s="511"/>
      <c r="G141" s="180"/>
      <c r="H141" s="180"/>
      <c r="J141" s="14"/>
      <c r="BE141" s="111"/>
    </row>
    <row r="142" spans="1:57" ht="12.75">
      <c r="A142" s="64"/>
      <c r="B142" s="54"/>
      <c r="C142" s="54"/>
      <c r="D142" s="57"/>
      <c r="E142" s="14"/>
      <c r="F142" s="14"/>
      <c r="G142" s="179"/>
      <c r="H142" s="180"/>
      <c r="J142" s="14"/>
      <c r="BE142" s="111"/>
    </row>
    <row r="143" spans="1:57" ht="12.75">
      <c r="A143" s="64"/>
      <c r="B143" s="511" t="s">
        <v>124</v>
      </c>
      <c r="C143" s="511"/>
      <c r="D143" s="511"/>
      <c r="E143" s="511"/>
      <c r="F143" s="14"/>
      <c r="G143" s="179"/>
      <c r="H143" s="180"/>
      <c r="J143" s="14"/>
      <c r="BE143" s="111"/>
    </row>
    <row r="144" spans="1:10" ht="12.75">
      <c r="A144" s="64"/>
      <c r="B144" s="54"/>
      <c r="C144" s="54"/>
      <c r="D144" s="96"/>
      <c r="E144" s="57"/>
      <c r="F144" s="14"/>
      <c r="G144" s="214"/>
      <c r="H144" s="180"/>
      <c r="J144" s="14"/>
    </row>
    <row r="145" spans="1:10" ht="12.75">
      <c r="A145" s="64"/>
      <c r="B145" s="508" t="s">
        <v>152</v>
      </c>
      <c r="C145" s="508"/>
      <c r="D145" s="508"/>
      <c r="E145" s="508"/>
      <c r="F145" s="14"/>
      <c r="G145" s="214"/>
      <c r="H145" s="180"/>
      <c r="J145" s="14"/>
    </row>
    <row r="146" spans="1:10" ht="12.75">
      <c r="A146" s="104"/>
      <c r="B146" s="514" t="s">
        <v>147</v>
      </c>
      <c r="C146" s="514"/>
      <c r="D146" s="514"/>
      <c r="E146" s="289"/>
      <c r="F146" s="290"/>
      <c r="G146" s="179">
        <v>2</v>
      </c>
      <c r="H146" s="286">
        <v>9</v>
      </c>
      <c r="I146" s="14"/>
      <c r="J146" s="14"/>
    </row>
    <row r="147" spans="1:10" ht="12.75">
      <c r="A147" s="104"/>
      <c r="B147" s="39" t="s">
        <v>148</v>
      </c>
      <c r="C147" s="291"/>
      <c r="D147" s="292"/>
      <c r="E147" s="290"/>
      <c r="F147" s="290"/>
      <c r="G147" s="179">
        <v>0</v>
      </c>
      <c r="H147" s="207">
        <v>0</v>
      </c>
      <c r="J147" s="14"/>
    </row>
    <row r="148" spans="1:10" ht="12.75">
      <c r="A148" s="64"/>
      <c r="B148" s="514" t="s">
        <v>149</v>
      </c>
      <c r="C148" s="514"/>
      <c r="D148" s="514"/>
      <c r="E148" s="514"/>
      <c r="F148" s="514"/>
      <c r="G148" s="179">
        <v>176.3691084</v>
      </c>
      <c r="H148" s="356">
        <v>0</v>
      </c>
      <c r="J148" s="14"/>
    </row>
    <row r="149" spans="1:10" ht="12.75">
      <c r="A149" s="64"/>
      <c r="B149" s="39" t="s">
        <v>150</v>
      </c>
      <c r="C149" s="293"/>
      <c r="D149" s="292"/>
      <c r="E149" s="290"/>
      <c r="F149" s="290"/>
      <c r="G149" s="177">
        <v>185.3691084</v>
      </c>
      <c r="H149" s="178">
        <v>417</v>
      </c>
      <c r="J149" s="14"/>
    </row>
    <row r="150" spans="1:56" ht="12.75">
      <c r="A150" s="64"/>
      <c r="B150" s="39" t="s">
        <v>151</v>
      </c>
      <c r="C150" s="293"/>
      <c r="D150" s="292"/>
      <c r="E150" s="290"/>
      <c r="F150" s="290"/>
      <c r="G150" s="177">
        <v>114.1845542</v>
      </c>
      <c r="H150" s="178">
        <v>0</v>
      </c>
      <c r="J150" s="14"/>
      <c r="BD150" s="70"/>
    </row>
    <row r="151" spans="1:10" ht="12.75">
      <c r="A151" s="64"/>
      <c r="B151" s="39" t="s">
        <v>172</v>
      </c>
      <c r="C151" s="294"/>
      <c r="D151" s="292"/>
      <c r="E151" s="290"/>
      <c r="F151" s="290"/>
      <c r="G151" s="177">
        <v>498.1845542</v>
      </c>
      <c r="H151" s="286">
        <v>264</v>
      </c>
      <c r="J151" s="14"/>
    </row>
    <row r="152" spans="1:55" ht="13.5" thickBot="1">
      <c r="A152" s="64"/>
      <c r="B152" s="54"/>
      <c r="C152" s="54"/>
      <c r="D152" s="11"/>
      <c r="E152" s="14"/>
      <c r="F152" s="14"/>
      <c r="G152" s="189">
        <f>SUM(G146:G151)</f>
        <v>976.1073251999999</v>
      </c>
      <c r="H152" s="300">
        <f>SUM(H146:H151)</f>
        <v>690</v>
      </c>
      <c r="I152" s="14"/>
      <c r="J152" s="14"/>
      <c r="BC152" s="100"/>
    </row>
    <row r="153" spans="1:10" ht="20.25" customHeight="1">
      <c r="A153" s="87" t="str">
        <f>+A100</f>
        <v>NOTES TO THE COMPANY FINANCIAL STATEMENTS (CONTINUED)</v>
      </c>
      <c r="B153" s="28"/>
      <c r="C153" s="28"/>
      <c r="D153" s="28"/>
      <c r="E153" s="120"/>
      <c r="F153" s="30"/>
      <c r="G153" s="30"/>
      <c r="H153" s="29"/>
      <c r="I153" s="99"/>
      <c r="J153" s="99"/>
    </row>
    <row r="154" spans="1:10" s="41" customFormat="1" ht="12.75">
      <c r="A154" s="25"/>
      <c r="B154" s="28"/>
      <c r="C154" s="28"/>
      <c r="D154" s="28"/>
      <c r="E154" s="120"/>
      <c r="F154" s="30"/>
      <c r="G154" s="30"/>
      <c r="H154" s="29"/>
      <c r="I154" s="99"/>
      <c r="J154" s="99"/>
    </row>
    <row r="155" spans="1:199" s="56" customFormat="1" ht="12.75">
      <c r="A155" s="88" t="s">
        <v>72</v>
      </c>
      <c r="B155" s="18"/>
      <c r="C155" s="18"/>
      <c r="D155" s="18"/>
      <c r="E155" s="133"/>
      <c r="F155" s="73"/>
      <c r="G155" s="46"/>
      <c r="H155" s="35"/>
      <c r="I155" s="78"/>
      <c r="J155" s="78"/>
      <c r="K155" s="10"/>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row>
    <row r="156" spans="1:199" s="56" customFormat="1" ht="12.75">
      <c r="A156" s="132"/>
      <c r="B156" s="82"/>
      <c r="C156" s="82"/>
      <c r="D156" s="229"/>
      <c r="E156" s="230"/>
      <c r="F156" s="231"/>
      <c r="G156" s="209"/>
      <c r="H156" s="210"/>
      <c r="I156" s="78"/>
      <c r="J156" s="78"/>
      <c r="K156" s="10"/>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row>
    <row r="157" spans="1:55" ht="24.75" customHeight="1">
      <c r="A157" s="64"/>
      <c r="B157" s="508" t="s">
        <v>191</v>
      </c>
      <c r="C157" s="508"/>
      <c r="D157" s="508"/>
      <c r="E157" s="508"/>
      <c r="F157" s="508"/>
      <c r="G157" s="179"/>
      <c r="H157" s="253"/>
      <c r="I157" s="14"/>
      <c r="J157" s="14"/>
      <c r="BC157" s="100"/>
    </row>
    <row r="158" spans="1:55" ht="12.75">
      <c r="A158" s="64"/>
      <c r="B158" s="54"/>
      <c r="C158" s="54"/>
      <c r="D158" s="11"/>
      <c r="E158" s="14"/>
      <c r="F158" s="14"/>
      <c r="G158" s="179"/>
      <c r="H158" s="253"/>
      <c r="I158" s="14"/>
      <c r="J158" s="14"/>
      <c r="BC158" s="100"/>
    </row>
    <row r="159" spans="1:10" ht="12.75">
      <c r="A159" s="104"/>
      <c r="B159" s="81"/>
      <c r="C159" s="58"/>
      <c r="D159" s="96"/>
      <c r="E159" s="164"/>
      <c r="F159" s="14"/>
      <c r="G159" s="215"/>
      <c r="H159" s="180"/>
      <c r="J159" s="14"/>
    </row>
    <row r="160" spans="1:55" ht="12.75">
      <c r="A160" s="64"/>
      <c r="B160" s="276"/>
      <c r="C160" s="276"/>
      <c r="D160" s="509" t="s">
        <v>153</v>
      </c>
      <c r="E160" s="509" t="s">
        <v>128</v>
      </c>
      <c r="F160" s="509" t="s">
        <v>129</v>
      </c>
      <c r="G160" s="509" t="s">
        <v>130</v>
      </c>
      <c r="H160" s="512" t="s">
        <v>131</v>
      </c>
      <c r="I160" s="14"/>
      <c r="J160" s="14"/>
      <c r="BC160" s="100"/>
    </row>
    <row r="161" spans="1:55" ht="12.75">
      <c r="A161" s="64"/>
      <c r="B161" s="57"/>
      <c r="C161" s="57"/>
      <c r="D161" s="510"/>
      <c r="E161" s="510"/>
      <c r="F161" s="510"/>
      <c r="G161" s="510"/>
      <c r="H161" s="513"/>
      <c r="I161" s="14"/>
      <c r="J161" s="14"/>
      <c r="BC161" s="100"/>
    </row>
    <row r="162" spans="1:55" ht="12.75">
      <c r="A162" s="64"/>
      <c r="B162" s="57"/>
      <c r="C162" s="57"/>
      <c r="D162" s="510"/>
      <c r="E162" s="510"/>
      <c r="F162" s="510"/>
      <c r="G162" s="510"/>
      <c r="H162" s="513"/>
      <c r="I162" s="14"/>
      <c r="J162" s="14"/>
      <c r="BC162" s="100"/>
    </row>
    <row r="163" spans="1:55" ht="12.75">
      <c r="A163" s="64"/>
      <c r="B163" s="96"/>
      <c r="C163" s="57"/>
      <c r="D163" s="510"/>
      <c r="E163" s="510"/>
      <c r="F163" s="510"/>
      <c r="G163" s="510"/>
      <c r="H163" s="513"/>
      <c r="I163" s="14"/>
      <c r="J163" s="14"/>
      <c r="BC163" s="100"/>
    </row>
    <row r="164" spans="1:55" ht="12.75">
      <c r="A164" s="64"/>
      <c r="B164" s="277"/>
      <c r="C164" s="278"/>
      <c r="D164" s="279" t="s">
        <v>120</v>
      </c>
      <c r="E164" s="279" t="s">
        <v>120</v>
      </c>
      <c r="F164" s="279" t="s">
        <v>120</v>
      </c>
      <c r="G164" s="279" t="s">
        <v>120</v>
      </c>
      <c r="H164" s="279" t="s">
        <v>120</v>
      </c>
      <c r="I164" s="14"/>
      <c r="J164" s="14"/>
      <c r="BC164" s="100"/>
    </row>
    <row r="165" spans="1:55" ht="12.75">
      <c r="A165" s="64"/>
      <c r="B165" s="96"/>
      <c r="C165" s="57"/>
      <c r="D165" s="314"/>
      <c r="E165" s="314"/>
      <c r="F165" s="314"/>
      <c r="G165" s="314"/>
      <c r="H165" s="314"/>
      <c r="I165" s="14"/>
      <c r="J165" s="14"/>
      <c r="BC165" s="100"/>
    </row>
    <row r="166" spans="1:55" ht="14.25" customHeight="1">
      <c r="A166" s="64"/>
      <c r="B166" s="357">
        <f>G103</f>
        <v>2014</v>
      </c>
      <c r="C166" s="54"/>
      <c r="D166" s="179"/>
      <c r="E166" s="180"/>
      <c r="F166" s="180"/>
      <c r="G166" s="179"/>
      <c r="H166" s="253"/>
      <c r="I166" s="14"/>
      <c r="J166" s="14"/>
      <c r="BC166" s="100"/>
    </row>
    <row r="167" spans="1:55" ht="12.75">
      <c r="A167" s="64"/>
      <c r="B167" s="54" t="s">
        <v>108</v>
      </c>
      <c r="C167" s="54"/>
      <c r="D167" s="179">
        <v>30</v>
      </c>
      <c r="E167" s="179">
        <v>30</v>
      </c>
      <c r="F167" s="179">
        <v>239</v>
      </c>
      <c r="G167" s="179">
        <v>570</v>
      </c>
      <c r="H167" s="179">
        <v>526</v>
      </c>
      <c r="I167" s="14"/>
      <c r="J167" s="14"/>
      <c r="BC167" s="100"/>
    </row>
    <row r="168" spans="1:55" ht="12.75">
      <c r="A168" s="64"/>
      <c r="B168" s="54" t="s">
        <v>132</v>
      </c>
      <c r="C168" s="54"/>
      <c r="D168" s="179">
        <v>2</v>
      </c>
      <c r="E168" s="179"/>
      <c r="F168" s="179"/>
      <c r="G168" s="179"/>
      <c r="H168" s="179"/>
      <c r="I168" s="14"/>
      <c r="J168" s="14"/>
      <c r="BC168" s="100"/>
    </row>
    <row r="169" spans="1:55" ht="12.75">
      <c r="A169" s="64"/>
      <c r="B169" s="54" t="s">
        <v>154</v>
      </c>
      <c r="C169" s="54"/>
      <c r="D169" s="179">
        <f>G210</f>
        <v>276</v>
      </c>
      <c r="E169" s="179"/>
      <c r="F169" s="179"/>
      <c r="G169" s="179"/>
      <c r="H169" s="179"/>
      <c r="I169" s="14"/>
      <c r="J169" s="14"/>
      <c r="BC169" s="100"/>
    </row>
    <row r="170" spans="1:55" ht="13.5" thickBot="1">
      <c r="A170" s="64"/>
      <c r="B170" s="54"/>
      <c r="C170" s="54"/>
      <c r="D170" s="189">
        <f>SUM(D167:D169)</f>
        <v>308</v>
      </c>
      <c r="E170" s="189">
        <f>SUM(E167:E169)</f>
        <v>30</v>
      </c>
      <c r="F170" s="189">
        <f>SUM(F167:F169)</f>
        <v>239</v>
      </c>
      <c r="G170" s="189">
        <f>SUM(G167:G169)</f>
        <v>570</v>
      </c>
      <c r="H170" s="189">
        <f>SUM(H167:H169)</f>
        <v>526</v>
      </c>
      <c r="I170" s="14"/>
      <c r="J170" s="14"/>
      <c r="BC170" s="100"/>
    </row>
    <row r="171" spans="1:55" ht="12.75">
      <c r="A171" s="64"/>
      <c r="B171" s="358">
        <f>G119</f>
        <v>2013</v>
      </c>
      <c r="C171" s="54"/>
      <c r="D171" s="179"/>
      <c r="E171" s="180"/>
      <c r="F171" s="180"/>
      <c r="G171" s="179"/>
      <c r="H171" s="253"/>
      <c r="I171" s="14"/>
      <c r="J171" s="14"/>
      <c r="BC171" s="100"/>
    </row>
    <row r="172" spans="1:55" ht="12.75">
      <c r="A172" s="64"/>
      <c r="B172" s="54" t="s">
        <v>108</v>
      </c>
      <c r="C172" s="54"/>
      <c r="D172" s="180">
        <v>29</v>
      </c>
      <c r="E172" s="180">
        <v>29</v>
      </c>
      <c r="F172" s="180">
        <v>60</v>
      </c>
      <c r="G172" s="180">
        <v>538</v>
      </c>
      <c r="H172" s="180">
        <v>401</v>
      </c>
      <c r="I172" s="14"/>
      <c r="J172" s="14"/>
      <c r="BC172" s="100"/>
    </row>
    <row r="173" spans="1:55" ht="12.75">
      <c r="A173" s="64"/>
      <c r="B173" s="54" t="s">
        <v>132</v>
      </c>
      <c r="C173" s="54"/>
      <c r="D173" s="180">
        <v>9</v>
      </c>
      <c r="E173" s="180">
        <v>0</v>
      </c>
      <c r="F173" s="180">
        <v>0</v>
      </c>
      <c r="G173" s="180">
        <v>0</v>
      </c>
      <c r="H173" s="180">
        <v>0</v>
      </c>
      <c r="I173" s="14"/>
      <c r="J173" s="14"/>
      <c r="BC173" s="100"/>
    </row>
    <row r="174" spans="1:55" ht="12.75">
      <c r="A174" s="64"/>
      <c r="B174" s="54" t="s">
        <v>154</v>
      </c>
      <c r="C174" s="54"/>
      <c r="D174" s="180">
        <f>H210</f>
        <v>247</v>
      </c>
      <c r="E174" s="180">
        <v>0</v>
      </c>
      <c r="F174" s="180">
        <v>0</v>
      </c>
      <c r="G174" s="180">
        <v>0</v>
      </c>
      <c r="H174" s="180">
        <v>0</v>
      </c>
      <c r="I174" s="14"/>
      <c r="J174" s="14"/>
      <c r="BC174" s="100"/>
    </row>
    <row r="175" spans="1:55" ht="13.5" thickBot="1">
      <c r="A175" s="64"/>
      <c r="B175" s="54"/>
      <c r="C175" s="54"/>
      <c r="D175" s="190">
        <f>SUM(D172:D174)</f>
        <v>285</v>
      </c>
      <c r="E175" s="190">
        <f>SUM(E172:E174)</f>
        <v>29</v>
      </c>
      <c r="F175" s="190">
        <f>SUM(F172:F174)</f>
        <v>60</v>
      </c>
      <c r="G175" s="190">
        <f>SUM(G172:G174)</f>
        <v>538</v>
      </c>
      <c r="H175" s="190">
        <f>SUM(H172:H174)</f>
        <v>401</v>
      </c>
      <c r="I175" s="14"/>
      <c r="J175" s="14"/>
      <c r="BC175" s="100"/>
    </row>
    <row r="176" spans="1:55" ht="12.75">
      <c r="A176" s="64"/>
      <c r="B176" s="54"/>
      <c r="C176" s="54"/>
      <c r="D176" s="11"/>
      <c r="E176" s="14"/>
      <c r="F176" s="14"/>
      <c r="G176" s="179"/>
      <c r="H176" s="253"/>
      <c r="I176" s="14"/>
      <c r="J176" s="14"/>
      <c r="BC176" s="100"/>
    </row>
    <row r="177" spans="1:256" ht="12.75">
      <c r="A177" s="280"/>
      <c r="B177" s="281"/>
      <c r="C177" s="281"/>
      <c r="D177" s="282"/>
      <c r="E177" s="283"/>
      <c r="F177" s="284"/>
      <c r="G177" s="359">
        <f>B166</f>
        <v>2014</v>
      </c>
      <c r="H177" s="360">
        <f>B171</f>
        <v>2013</v>
      </c>
      <c r="I177" s="88"/>
      <c r="J177" s="18"/>
      <c r="K177" s="18"/>
      <c r="L177" s="86"/>
      <c r="M177" s="157"/>
      <c r="N177" s="153"/>
      <c r="O177" s="211" t="s">
        <v>120</v>
      </c>
      <c r="P177" s="212" t="s">
        <v>120</v>
      </c>
      <c r="Q177" s="88"/>
      <c r="R177" s="18"/>
      <c r="S177" s="18"/>
      <c r="T177" s="86"/>
      <c r="U177" s="157"/>
      <c r="V177" s="153"/>
      <c r="W177" s="211" t="s">
        <v>120</v>
      </c>
      <c r="X177" s="212" t="s">
        <v>120</v>
      </c>
      <c r="Y177" s="88"/>
      <c r="Z177" s="18"/>
      <c r="AA177" s="18"/>
      <c r="AB177" s="86"/>
      <c r="AC177" s="157"/>
      <c r="AD177" s="153"/>
      <c r="AE177" s="211" t="s">
        <v>120</v>
      </c>
      <c r="AF177" s="212" t="s">
        <v>120</v>
      </c>
      <c r="AG177" s="88"/>
      <c r="AH177" s="18"/>
      <c r="AI177" s="18"/>
      <c r="AJ177" s="86"/>
      <c r="AK177" s="157"/>
      <c r="AL177" s="153"/>
      <c r="AM177" s="211" t="s">
        <v>120</v>
      </c>
      <c r="AN177" s="212" t="s">
        <v>120</v>
      </c>
      <c r="AO177" s="88"/>
      <c r="AP177" s="18"/>
      <c r="AQ177" s="18"/>
      <c r="AR177" s="86"/>
      <c r="AS177" s="157"/>
      <c r="AT177" s="153"/>
      <c r="AU177" s="211" t="s">
        <v>120</v>
      </c>
      <c r="AV177" s="212" t="s">
        <v>120</v>
      </c>
      <c r="AW177" s="88"/>
      <c r="AX177" s="18"/>
      <c r="AY177" s="18"/>
      <c r="AZ177" s="86"/>
      <c r="BA177" s="157"/>
      <c r="BB177" s="153"/>
      <c r="BC177" s="211" t="s">
        <v>120</v>
      </c>
      <c r="BD177" s="212" t="s">
        <v>120</v>
      </c>
      <c r="BE177" s="88"/>
      <c r="BF177" s="18"/>
      <c r="BG177" s="18"/>
      <c r="BH177" s="86"/>
      <c r="BI177" s="157"/>
      <c r="BJ177" s="153"/>
      <c r="BK177" s="211" t="s">
        <v>120</v>
      </c>
      <c r="BL177" s="212" t="s">
        <v>120</v>
      </c>
      <c r="BM177" s="88"/>
      <c r="BN177" s="18"/>
      <c r="BO177" s="18"/>
      <c r="BP177" s="86"/>
      <c r="BQ177" s="157"/>
      <c r="BR177" s="153"/>
      <c r="BS177" s="211" t="s">
        <v>120</v>
      </c>
      <c r="BT177" s="212" t="s">
        <v>120</v>
      </c>
      <c r="BU177" s="88"/>
      <c r="BV177" s="18"/>
      <c r="BW177" s="18"/>
      <c r="BX177" s="86"/>
      <c r="BY177" s="157"/>
      <c r="BZ177" s="153"/>
      <c r="CA177" s="211" t="s">
        <v>120</v>
      </c>
      <c r="CB177" s="212" t="s">
        <v>120</v>
      </c>
      <c r="CC177" s="88"/>
      <c r="CD177" s="18"/>
      <c r="CE177" s="18"/>
      <c r="CF177" s="86"/>
      <c r="CG177" s="157"/>
      <c r="CH177" s="153"/>
      <c r="CI177" s="211" t="s">
        <v>120</v>
      </c>
      <c r="CJ177" s="212" t="s">
        <v>120</v>
      </c>
      <c r="CK177" s="88"/>
      <c r="CL177" s="18"/>
      <c r="CM177" s="18"/>
      <c r="CN177" s="86"/>
      <c r="CO177" s="157"/>
      <c r="CP177" s="153"/>
      <c r="CQ177" s="211" t="s">
        <v>120</v>
      </c>
      <c r="CR177" s="212" t="s">
        <v>120</v>
      </c>
      <c r="CS177" s="88"/>
      <c r="CT177" s="18"/>
      <c r="CU177" s="18"/>
      <c r="CV177" s="86"/>
      <c r="CW177" s="157"/>
      <c r="CX177" s="153"/>
      <c r="CY177" s="211" t="s">
        <v>120</v>
      </c>
      <c r="CZ177" s="212" t="s">
        <v>120</v>
      </c>
      <c r="DA177" s="88"/>
      <c r="DB177" s="18"/>
      <c r="DC177" s="18"/>
      <c r="DD177" s="86"/>
      <c r="DE177" s="157"/>
      <c r="DF177" s="153"/>
      <c r="DG177" s="211" t="s">
        <v>120</v>
      </c>
      <c r="DH177" s="212" t="s">
        <v>120</v>
      </c>
      <c r="DI177" s="88"/>
      <c r="DJ177" s="18"/>
      <c r="DK177" s="18"/>
      <c r="DL177" s="86"/>
      <c r="DM177" s="157"/>
      <c r="DN177" s="153"/>
      <c r="DO177" s="211" t="s">
        <v>120</v>
      </c>
      <c r="DP177" s="212" t="s">
        <v>120</v>
      </c>
      <c r="DQ177" s="88"/>
      <c r="DR177" s="18"/>
      <c r="DS177" s="18"/>
      <c r="DT177" s="86"/>
      <c r="DU177" s="157"/>
      <c r="DV177" s="153"/>
      <c r="DW177" s="211" t="s">
        <v>120</v>
      </c>
      <c r="DX177" s="212" t="s">
        <v>120</v>
      </c>
      <c r="DY177" s="88"/>
      <c r="DZ177" s="18"/>
      <c r="EA177" s="18"/>
      <c r="EB177" s="86"/>
      <c r="EC177" s="157"/>
      <c r="ED177" s="153"/>
      <c r="EE177" s="211" t="s">
        <v>120</v>
      </c>
      <c r="EF177" s="212" t="s">
        <v>120</v>
      </c>
      <c r="EG177" s="88"/>
      <c r="EH177" s="18"/>
      <c r="EI177" s="18"/>
      <c r="EJ177" s="86"/>
      <c r="EK177" s="157"/>
      <c r="EL177" s="153"/>
      <c r="EM177" s="211" t="s">
        <v>120</v>
      </c>
      <c r="EN177" s="212" t="s">
        <v>120</v>
      </c>
      <c r="EO177" s="88"/>
      <c r="EP177" s="18"/>
      <c r="EQ177" s="18"/>
      <c r="ER177" s="86"/>
      <c r="ES177" s="157"/>
      <c r="ET177" s="153"/>
      <c r="EU177" s="211" t="s">
        <v>120</v>
      </c>
      <c r="EV177" s="212" t="s">
        <v>120</v>
      </c>
      <c r="EW177" s="88"/>
      <c r="EX177" s="18"/>
      <c r="EY177" s="18"/>
      <c r="EZ177" s="86"/>
      <c r="FA177" s="157"/>
      <c r="FB177" s="153"/>
      <c r="FC177" s="211" t="s">
        <v>120</v>
      </c>
      <c r="FD177" s="212" t="s">
        <v>120</v>
      </c>
      <c r="FE177" s="88"/>
      <c r="FF177" s="18"/>
      <c r="FG177" s="18"/>
      <c r="FH177" s="86"/>
      <c r="FI177" s="157"/>
      <c r="FJ177" s="153"/>
      <c r="FK177" s="211" t="s">
        <v>120</v>
      </c>
      <c r="FL177" s="212" t="s">
        <v>120</v>
      </c>
      <c r="FM177" s="88"/>
      <c r="FN177" s="18"/>
      <c r="FO177" s="18"/>
      <c r="FP177" s="86"/>
      <c r="FQ177" s="157"/>
      <c r="FR177" s="153"/>
      <c r="FS177" s="211" t="s">
        <v>120</v>
      </c>
      <c r="FT177" s="212" t="s">
        <v>120</v>
      </c>
      <c r="FU177" s="88"/>
      <c r="FV177" s="18"/>
      <c r="FW177" s="18"/>
      <c r="FX177" s="86"/>
      <c r="FY177" s="157"/>
      <c r="FZ177" s="153"/>
      <c r="GA177" s="211" t="s">
        <v>120</v>
      </c>
      <c r="GB177" s="212" t="s">
        <v>120</v>
      </c>
      <c r="GC177" s="88"/>
      <c r="GD177" s="18"/>
      <c r="GE177" s="18"/>
      <c r="GF177" s="86"/>
      <c r="GG177" s="157"/>
      <c r="GH177" s="153"/>
      <c r="GI177" s="211" t="s">
        <v>120</v>
      </c>
      <c r="GJ177" s="212" t="s">
        <v>120</v>
      </c>
      <c r="GK177" s="88"/>
      <c r="GL177" s="18"/>
      <c r="GM177" s="18"/>
      <c r="GN177" s="86"/>
      <c r="GO177" s="157"/>
      <c r="GP177" s="153"/>
      <c r="GQ177" s="211" t="s">
        <v>120</v>
      </c>
      <c r="GR177" s="212" t="s">
        <v>120</v>
      </c>
      <c r="GS177" s="88"/>
      <c r="GT177" s="18"/>
      <c r="GU177" s="18"/>
      <c r="GV177" s="86"/>
      <c r="GW177" s="157"/>
      <c r="GX177" s="153"/>
      <c r="GY177" s="211" t="s">
        <v>120</v>
      </c>
      <c r="GZ177" s="212" t="s">
        <v>120</v>
      </c>
      <c r="HA177" s="88"/>
      <c r="HB177" s="18"/>
      <c r="HC177" s="18"/>
      <c r="HD177" s="86"/>
      <c r="HE177" s="157"/>
      <c r="HF177" s="153"/>
      <c r="HG177" s="211" t="s">
        <v>120</v>
      </c>
      <c r="HH177" s="212" t="s">
        <v>120</v>
      </c>
      <c r="HI177" s="88"/>
      <c r="HJ177" s="18"/>
      <c r="HK177" s="18"/>
      <c r="HL177" s="86"/>
      <c r="HM177" s="157"/>
      <c r="HN177" s="153"/>
      <c r="HO177" s="211" t="s">
        <v>120</v>
      </c>
      <c r="HP177" s="212" t="s">
        <v>120</v>
      </c>
      <c r="HQ177" s="88"/>
      <c r="HR177" s="18"/>
      <c r="HS177" s="18"/>
      <c r="HT177" s="86"/>
      <c r="HU177" s="157"/>
      <c r="HV177" s="153"/>
      <c r="HW177" s="211" t="s">
        <v>120</v>
      </c>
      <c r="HX177" s="212" t="s">
        <v>120</v>
      </c>
      <c r="HY177" s="88"/>
      <c r="HZ177" s="18"/>
      <c r="IA177" s="18"/>
      <c r="IB177" s="86"/>
      <c r="IC177" s="157"/>
      <c r="ID177" s="153"/>
      <c r="IE177" s="211" t="s">
        <v>120</v>
      </c>
      <c r="IF177" s="212" t="s">
        <v>120</v>
      </c>
      <c r="IG177" s="88"/>
      <c r="IH177" s="18"/>
      <c r="II177" s="18"/>
      <c r="IJ177" s="86"/>
      <c r="IK177" s="157"/>
      <c r="IL177" s="153"/>
      <c r="IM177" s="211" t="s">
        <v>120</v>
      </c>
      <c r="IN177" s="212" t="s">
        <v>120</v>
      </c>
      <c r="IO177" s="88"/>
      <c r="IP177" s="18"/>
      <c r="IQ177" s="18"/>
      <c r="IR177" s="86"/>
      <c r="IS177" s="157"/>
      <c r="IT177" s="153"/>
      <c r="IU177" s="211" t="s">
        <v>120</v>
      </c>
      <c r="IV177" s="212" t="s">
        <v>120</v>
      </c>
    </row>
    <row r="178" spans="1:64" ht="12.75">
      <c r="A178" s="104"/>
      <c r="B178" s="58" t="s">
        <v>27</v>
      </c>
      <c r="C178" s="58"/>
      <c r="D178" s="96"/>
      <c r="E178" s="57"/>
      <c r="F178" s="14"/>
      <c r="G178" s="178"/>
      <c r="H178" s="180"/>
      <c r="J178" s="14"/>
      <c r="BE178" s="80"/>
      <c r="BF178" s="80"/>
      <c r="BG178" s="80"/>
      <c r="BH178" s="80"/>
      <c r="BI178" s="80"/>
      <c r="BJ178" s="80"/>
      <c r="BK178" s="80"/>
      <c r="BL178" s="80"/>
    </row>
    <row r="179" spans="1:10" ht="25.5">
      <c r="A179" s="64"/>
      <c r="B179" s="54" t="s">
        <v>204</v>
      </c>
      <c r="C179" s="54"/>
      <c r="D179" s="96"/>
      <c r="E179" s="57"/>
      <c r="F179" s="38"/>
      <c r="G179" s="214"/>
      <c r="H179" s="224"/>
      <c r="J179" s="38"/>
    </row>
    <row r="180" spans="1:10" ht="12.75">
      <c r="A180" s="64"/>
      <c r="B180" s="39" t="s">
        <v>122</v>
      </c>
      <c r="C180" s="54"/>
      <c r="D180" s="96"/>
      <c r="E180" s="57"/>
      <c r="F180" s="38"/>
      <c r="G180" s="451">
        <v>0</v>
      </c>
      <c r="H180" s="329">
        <v>0.065</v>
      </c>
      <c r="J180" s="38"/>
    </row>
    <row r="181" spans="1:10" ht="12.75">
      <c r="A181" s="64"/>
      <c r="B181" s="39" t="s">
        <v>269</v>
      </c>
      <c r="C181" s="54"/>
      <c r="D181" s="96"/>
      <c r="E181" s="57"/>
      <c r="F181" s="38"/>
      <c r="G181" s="452">
        <v>0.036</v>
      </c>
      <c r="H181" s="439">
        <v>0</v>
      </c>
      <c r="J181" s="38"/>
    </row>
    <row r="182" spans="1:10" ht="12.75">
      <c r="A182" s="64"/>
      <c r="B182" s="39" t="s">
        <v>28</v>
      </c>
      <c r="C182" s="39"/>
      <c r="D182" s="144"/>
      <c r="E182" s="65"/>
      <c r="F182" s="65"/>
      <c r="G182" s="452">
        <f>8.3/100</f>
        <v>0.083</v>
      </c>
      <c r="H182" s="329">
        <v>0.083</v>
      </c>
      <c r="J182" s="65"/>
    </row>
    <row r="183" spans="1:10" ht="12.75">
      <c r="A183" s="64"/>
      <c r="B183" s="39" t="s">
        <v>30</v>
      </c>
      <c r="C183" s="39"/>
      <c r="D183" s="144"/>
      <c r="E183" s="65"/>
      <c r="F183" s="65"/>
      <c r="G183" s="385">
        <f>9%-2%</f>
        <v>0.06999999999999999</v>
      </c>
      <c r="H183" s="361">
        <v>0.065</v>
      </c>
      <c r="J183" s="65"/>
    </row>
    <row r="184" spans="1:10" ht="13.5" thickBot="1">
      <c r="A184" s="64"/>
      <c r="B184" s="54" t="s">
        <v>60</v>
      </c>
      <c r="C184" s="54"/>
      <c r="D184" s="144"/>
      <c r="E184" s="65"/>
      <c r="F184" s="65"/>
      <c r="G184" s="453">
        <v>0.06</v>
      </c>
      <c r="H184" s="330">
        <v>0.064</v>
      </c>
      <c r="I184" s="23"/>
      <c r="J184" s="65"/>
    </row>
    <row r="185" spans="1:10" ht="12.75">
      <c r="A185" s="64"/>
      <c r="B185" s="54"/>
      <c r="C185" s="54"/>
      <c r="D185" s="57"/>
      <c r="E185" s="57"/>
      <c r="F185" s="112"/>
      <c r="G185" s="225"/>
      <c r="H185" s="226"/>
      <c r="I185" s="424"/>
      <c r="J185" s="112"/>
    </row>
    <row r="186" spans="1:10" ht="12.75">
      <c r="A186" s="64"/>
      <c r="B186" s="58"/>
      <c r="C186" s="58"/>
      <c r="D186" s="96"/>
      <c r="E186" s="57"/>
      <c r="F186" s="112"/>
      <c r="G186" s="225"/>
      <c r="H186" s="226"/>
      <c r="I186" s="424"/>
      <c r="J186" s="112"/>
    </row>
    <row r="187" spans="1:10" ht="40.5" customHeight="1">
      <c r="A187" s="64"/>
      <c r="B187" s="511" t="s">
        <v>355</v>
      </c>
      <c r="C187" s="511"/>
      <c r="D187" s="511"/>
      <c r="E187" s="511"/>
      <c r="F187" s="511"/>
      <c r="G187" s="225"/>
      <c r="H187" s="226"/>
      <c r="I187" s="335"/>
      <c r="J187" s="112"/>
    </row>
    <row r="188" spans="1:10" ht="12.75">
      <c r="A188" s="64"/>
      <c r="B188" s="346"/>
      <c r="C188" s="346"/>
      <c r="D188" s="346"/>
      <c r="E188" s="346"/>
      <c r="F188" s="112"/>
      <c r="G188" s="225"/>
      <c r="H188" s="226"/>
      <c r="I188" s="424"/>
      <c r="J188" s="112"/>
    </row>
    <row r="189" spans="1:10" ht="38.25" customHeight="1">
      <c r="A189" s="64"/>
      <c r="B189" s="508" t="s">
        <v>346</v>
      </c>
      <c r="C189" s="508"/>
      <c r="D189" s="508"/>
      <c r="E189" s="508"/>
      <c r="F189" s="508"/>
      <c r="G189" s="225"/>
      <c r="H189" s="226"/>
      <c r="I189" s="424"/>
      <c r="J189" s="112"/>
    </row>
    <row r="190" spans="1:10" ht="12.75">
      <c r="A190" s="64"/>
      <c r="B190" s="53"/>
      <c r="C190" s="53"/>
      <c r="D190" s="53"/>
      <c r="E190" s="53"/>
      <c r="F190" s="112"/>
      <c r="G190" s="225"/>
      <c r="H190" s="226"/>
      <c r="I190" s="424"/>
      <c r="J190" s="112"/>
    </row>
    <row r="191" spans="1:10" ht="12.75">
      <c r="A191" s="64"/>
      <c r="B191" s="53" t="s">
        <v>178</v>
      </c>
      <c r="C191" s="53"/>
      <c r="D191" s="53"/>
      <c r="E191" s="53"/>
      <c r="F191" s="112"/>
      <c r="G191" s="386">
        <v>-4</v>
      </c>
      <c r="H191" s="253">
        <v>-8</v>
      </c>
      <c r="I191" s="335"/>
      <c r="J191" s="112"/>
    </row>
    <row r="192" spans="1:10" ht="12.75">
      <c r="A192" s="64"/>
      <c r="B192" s="53" t="s">
        <v>179</v>
      </c>
      <c r="C192" s="53"/>
      <c r="D192" s="53"/>
      <c r="E192" s="53"/>
      <c r="F192" s="112"/>
      <c r="G192" s="367">
        <v>4</v>
      </c>
      <c r="H192" s="205">
        <v>8</v>
      </c>
      <c r="I192" s="335"/>
      <c r="J192" s="112"/>
    </row>
    <row r="193" spans="1:10" ht="12.75">
      <c r="A193" s="64"/>
      <c r="B193" s="53"/>
      <c r="C193" s="53"/>
      <c r="D193" s="53"/>
      <c r="E193" s="53"/>
      <c r="F193" s="112"/>
      <c r="G193" s="225"/>
      <c r="H193" s="226"/>
      <c r="I193" s="112"/>
      <c r="J193" s="112"/>
    </row>
    <row r="194" spans="1:10" ht="12.75" customHeight="1">
      <c r="A194" s="64"/>
      <c r="B194" s="508" t="s">
        <v>356</v>
      </c>
      <c r="C194" s="508"/>
      <c r="D194" s="508"/>
      <c r="E194" s="508"/>
      <c r="F194" s="508"/>
      <c r="G194" s="227"/>
      <c r="H194" s="228"/>
      <c r="I194" s="85"/>
      <c r="J194" s="85"/>
    </row>
    <row r="195" spans="1:10" ht="12.75">
      <c r="A195" s="64"/>
      <c r="B195" s="53"/>
      <c r="C195" s="53"/>
      <c r="D195" s="53"/>
      <c r="E195" s="53"/>
      <c r="F195" s="85"/>
      <c r="G195" s="227"/>
      <c r="H195" s="228"/>
      <c r="I195" s="85"/>
      <c r="J195" s="85"/>
    </row>
    <row r="196" spans="1:10" ht="12.75">
      <c r="A196" s="64"/>
      <c r="B196" s="508" t="s">
        <v>357</v>
      </c>
      <c r="C196" s="508"/>
      <c r="D196" s="508"/>
      <c r="E196" s="508"/>
      <c r="F196" s="508"/>
      <c r="G196" s="227"/>
      <c r="H196" s="228"/>
      <c r="I196" s="85"/>
      <c r="J196" s="85"/>
    </row>
    <row r="197" spans="1:10" ht="12.75">
      <c r="A197" s="64"/>
      <c r="B197" s="54"/>
      <c r="C197" s="54"/>
      <c r="D197" s="96"/>
      <c r="E197" s="57"/>
      <c r="F197" s="85"/>
      <c r="G197" s="227"/>
      <c r="H197" s="228"/>
      <c r="I197" s="85"/>
      <c r="J197" s="85"/>
    </row>
    <row r="198" spans="1:10" ht="12.75">
      <c r="A198" s="64"/>
      <c r="B198" s="54"/>
      <c r="C198" s="54"/>
      <c r="D198" s="96"/>
      <c r="E198" s="57"/>
      <c r="F198" s="85"/>
      <c r="G198" s="227"/>
      <c r="H198" s="228"/>
      <c r="I198" s="85"/>
      <c r="J198" s="85"/>
    </row>
    <row r="199" spans="1:10" ht="12.75">
      <c r="A199" s="438" t="s">
        <v>267</v>
      </c>
      <c r="B199" s="17" t="s">
        <v>224</v>
      </c>
      <c r="C199" s="54"/>
      <c r="D199" s="96"/>
      <c r="E199" s="57"/>
      <c r="F199" s="85"/>
      <c r="G199" s="227"/>
      <c r="H199" s="228"/>
      <c r="I199" s="85"/>
      <c r="J199" s="85"/>
    </row>
    <row r="200" spans="1:10" ht="12.75">
      <c r="A200" s="454"/>
      <c r="B200" s="145" t="s">
        <v>288</v>
      </c>
      <c r="C200" s="57"/>
      <c r="D200" s="96"/>
      <c r="E200" s="57"/>
      <c r="F200" s="85"/>
      <c r="G200" s="383">
        <v>55</v>
      </c>
      <c r="H200" s="184">
        <v>0</v>
      </c>
      <c r="I200" s="85"/>
      <c r="J200" s="85"/>
    </row>
    <row r="201" spans="1:10" ht="12.75">
      <c r="A201" s="104"/>
      <c r="B201" s="508" t="s">
        <v>225</v>
      </c>
      <c r="C201" s="508"/>
      <c r="D201" s="508"/>
      <c r="E201" s="508"/>
      <c r="F201" s="508"/>
      <c r="G201" s="383">
        <v>25</v>
      </c>
      <c r="H201" s="445">
        <v>30</v>
      </c>
      <c r="I201" s="85"/>
      <c r="J201" s="85"/>
    </row>
    <row r="202" spans="1:10" ht="13.5" thickBot="1">
      <c r="A202" s="104"/>
      <c r="B202" s="53"/>
      <c r="C202" s="53"/>
      <c r="D202" s="53"/>
      <c r="E202" s="53"/>
      <c r="F202" s="53"/>
      <c r="G202" s="455">
        <f>SUM(G200:G201)</f>
        <v>80</v>
      </c>
      <c r="H202" s="344">
        <f>SUM(H200:H201)</f>
        <v>30</v>
      </c>
      <c r="I202" s="85"/>
      <c r="J202" s="85"/>
    </row>
    <row r="203" spans="1:10" ht="12.75">
      <c r="A203" s="64"/>
      <c r="B203" s="504" t="s">
        <v>344</v>
      </c>
      <c r="C203" s="505"/>
      <c r="D203" s="505"/>
      <c r="E203" s="505"/>
      <c r="F203" s="505"/>
      <c r="G203" s="227"/>
      <c r="H203" s="228"/>
      <c r="I203" s="85"/>
      <c r="J203" s="85"/>
    </row>
    <row r="204" spans="1:10" ht="12.75">
      <c r="A204" s="64"/>
      <c r="B204" s="54"/>
      <c r="C204" s="54"/>
      <c r="D204" s="96"/>
      <c r="E204" s="57"/>
      <c r="F204" s="85"/>
      <c r="G204" s="227"/>
      <c r="H204" s="228"/>
      <c r="I204" s="85"/>
      <c r="J204" s="85"/>
    </row>
    <row r="205" spans="1:10" ht="12.75">
      <c r="A205" s="438" t="s">
        <v>268</v>
      </c>
      <c r="B205" s="17" t="s">
        <v>158</v>
      </c>
      <c r="C205" s="17"/>
      <c r="D205" s="82"/>
      <c r="E205" s="145"/>
      <c r="F205" s="85"/>
      <c r="G205" s="227"/>
      <c r="H205" s="228"/>
      <c r="I205" s="85"/>
      <c r="J205" s="85"/>
    </row>
    <row r="206" spans="1:10" ht="12.75">
      <c r="A206" s="104"/>
      <c r="B206" s="17" t="s">
        <v>127</v>
      </c>
      <c r="C206" s="17"/>
      <c r="D206" s="82"/>
      <c r="E206" s="145"/>
      <c r="F206" s="85"/>
      <c r="G206" s="227"/>
      <c r="H206" s="228"/>
      <c r="I206" s="85"/>
      <c r="J206" s="85"/>
    </row>
    <row r="207" spans="1:10" ht="12.75">
      <c r="A207" s="64"/>
      <c r="B207" s="10" t="s">
        <v>51</v>
      </c>
      <c r="C207" s="10"/>
      <c r="D207" s="47"/>
      <c r="E207" s="78"/>
      <c r="F207" s="14"/>
      <c r="G207" s="383">
        <f>93-55</f>
        <v>38</v>
      </c>
      <c r="H207" s="343">
        <v>43</v>
      </c>
      <c r="I207" s="85"/>
      <c r="J207" s="85"/>
    </row>
    <row r="208" spans="1:10" ht="12.75">
      <c r="A208" s="64"/>
      <c r="B208" s="10" t="s">
        <v>173</v>
      </c>
      <c r="C208" s="10"/>
      <c r="D208" s="47"/>
      <c r="E208" s="78"/>
      <c r="F208" s="14"/>
      <c r="G208" s="383">
        <v>229</v>
      </c>
      <c r="H208" s="343">
        <v>188</v>
      </c>
      <c r="I208" s="85"/>
      <c r="J208" s="85"/>
    </row>
    <row r="209" spans="1:10" ht="12.75">
      <c r="A209" s="64"/>
      <c r="B209" s="10" t="s">
        <v>52</v>
      </c>
      <c r="C209" s="10"/>
      <c r="D209" s="47"/>
      <c r="E209" s="78"/>
      <c r="F209" s="14"/>
      <c r="G209" s="383">
        <f>2+7</f>
        <v>9</v>
      </c>
      <c r="H209" s="343">
        <v>16</v>
      </c>
      <c r="I209" s="85"/>
      <c r="J209" s="85"/>
    </row>
    <row r="210" spans="1:10" ht="13.5" thickBot="1">
      <c r="A210" s="64"/>
      <c r="B210" s="12"/>
      <c r="C210" s="12"/>
      <c r="D210" s="11"/>
      <c r="E210" s="14"/>
      <c r="F210" s="14"/>
      <c r="G210" s="455">
        <f>SUM(G207:G209)</f>
        <v>276</v>
      </c>
      <c r="H210" s="344">
        <f>SUM(H207:H209)</f>
        <v>247</v>
      </c>
      <c r="I210" s="85"/>
      <c r="J210" s="85"/>
    </row>
    <row r="211" spans="1:10" ht="12.75">
      <c r="A211" s="64"/>
      <c r="B211" s="12"/>
      <c r="C211" s="12"/>
      <c r="D211" s="12"/>
      <c r="E211" s="14"/>
      <c r="F211" s="14"/>
      <c r="G211" s="180"/>
      <c r="H211" s="179"/>
      <c r="I211" s="85"/>
      <c r="J211" s="85"/>
    </row>
    <row r="212" spans="1:10" ht="12.75">
      <c r="A212" s="64"/>
      <c r="B212" s="508" t="s">
        <v>159</v>
      </c>
      <c r="C212" s="508"/>
      <c r="D212" s="508"/>
      <c r="E212" s="508"/>
      <c r="F212" s="14"/>
      <c r="G212" s="180"/>
      <c r="H212" s="179"/>
      <c r="I212" s="85"/>
      <c r="J212" s="85"/>
    </row>
    <row r="213" spans="1:10" ht="12.75">
      <c r="A213" s="94"/>
      <c r="F213" s="75"/>
      <c r="G213" s="113"/>
      <c r="H213" s="16"/>
      <c r="I213" s="85"/>
      <c r="J213" s="85"/>
    </row>
    <row r="214" spans="1:10" ht="12.75">
      <c r="A214" s="94"/>
      <c r="F214" s="75"/>
      <c r="G214" s="113"/>
      <c r="H214" s="16"/>
      <c r="I214" s="85"/>
      <c r="J214" s="85"/>
    </row>
    <row r="215" spans="1:10" ht="12.75">
      <c r="A215" s="94"/>
      <c r="F215" s="75"/>
      <c r="G215" s="113"/>
      <c r="H215" s="16"/>
      <c r="I215" s="85"/>
      <c r="J215" s="85"/>
    </row>
    <row r="216" spans="1:10" ht="12.75">
      <c r="A216" s="94"/>
      <c r="F216" s="75"/>
      <c r="G216" s="113"/>
      <c r="H216" s="16"/>
      <c r="I216" s="85"/>
      <c r="J216" s="85"/>
    </row>
    <row r="217" ht="12.75">
      <c r="A217" s="94"/>
    </row>
    <row r="218" ht="12.75">
      <c r="A218" s="94"/>
    </row>
    <row r="219" ht="12.75">
      <c r="A219" s="94"/>
    </row>
    <row r="220" ht="12.75">
      <c r="A220" s="94"/>
    </row>
    <row r="221" ht="12.75">
      <c r="A221" s="94"/>
    </row>
    <row r="222" ht="12.75">
      <c r="A222" s="94"/>
    </row>
    <row r="223" ht="12.75">
      <c r="A223" s="94"/>
    </row>
    <row r="224" ht="12.75">
      <c r="A224" s="94"/>
    </row>
    <row r="225" ht="12.75">
      <c r="A225" s="94"/>
    </row>
    <row r="226" ht="12.75">
      <c r="A226" s="94"/>
    </row>
    <row r="227" ht="12.75">
      <c r="A227" s="94"/>
    </row>
    <row r="228" ht="12.75">
      <c r="A228" s="94"/>
    </row>
    <row r="229" ht="12.75">
      <c r="A229" s="94"/>
    </row>
    <row r="230" ht="12.75">
      <c r="A230" s="94"/>
    </row>
    <row r="231" ht="12.75">
      <c r="A231" s="94"/>
    </row>
    <row r="232" ht="12.75">
      <c r="A232" s="94"/>
    </row>
    <row r="233" ht="12.75">
      <c r="A233" s="94"/>
    </row>
    <row r="234" ht="12.75">
      <c r="A234" s="94"/>
    </row>
    <row r="235" ht="12.75">
      <c r="A235" s="94"/>
    </row>
    <row r="236" ht="12.75">
      <c r="A236" s="94"/>
    </row>
    <row r="237" ht="12.75">
      <c r="A237" s="94"/>
    </row>
    <row r="238" ht="12.75">
      <c r="A238" s="94"/>
    </row>
    <row r="239" ht="12.75">
      <c r="A239" s="94"/>
    </row>
    <row r="240" ht="12.75">
      <c r="A240" s="94"/>
    </row>
    <row r="241" ht="12.75">
      <c r="A241" s="94"/>
    </row>
    <row r="242" ht="12.75">
      <c r="A242" s="94"/>
    </row>
    <row r="243" ht="12.75">
      <c r="A243" s="94"/>
    </row>
    <row r="244" ht="12.75">
      <c r="A244" s="94"/>
    </row>
    <row r="245" ht="12.75">
      <c r="A245" s="94"/>
    </row>
    <row r="246" ht="12.75">
      <c r="A246" s="94"/>
    </row>
    <row r="247" ht="12.75">
      <c r="A247" s="94"/>
    </row>
    <row r="248" ht="12.75">
      <c r="A248" s="94"/>
    </row>
    <row r="249" ht="12.75">
      <c r="A249" s="94"/>
    </row>
    <row r="250" ht="12.75">
      <c r="A250" s="94"/>
    </row>
    <row r="251" ht="12.75">
      <c r="A251" s="94"/>
    </row>
    <row r="252" ht="12.75">
      <c r="A252" s="94"/>
    </row>
    <row r="253" ht="12.75">
      <c r="A253" s="94"/>
    </row>
    <row r="254" ht="12.75">
      <c r="A254" s="94"/>
    </row>
    <row r="255" ht="12.75">
      <c r="A255" s="94"/>
    </row>
    <row r="256" ht="12.75">
      <c r="A256" s="94"/>
    </row>
    <row r="257" ht="12.75">
      <c r="A257" s="94"/>
    </row>
    <row r="258" ht="12.75">
      <c r="A258" s="94"/>
    </row>
    <row r="259" ht="12.75">
      <c r="A259" s="94"/>
    </row>
    <row r="260" ht="12.75">
      <c r="A260" s="94"/>
    </row>
    <row r="261" ht="12.75">
      <c r="A261" s="94"/>
    </row>
    <row r="262" ht="12.75">
      <c r="A262" s="94"/>
    </row>
    <row r="263" ht="12.75">
      <c r="A263" s="94"/>
    </row>
    <row r="264" ht="12.75">
      <c r="A264" s="94"/>
    </row>
    <row r="265" ht="12.75">
      <c r="A265" s="94"/>
    </row>
    <row r="266" ht="12.75">
      <c r="A266" s="94"/>
    </row>
    <row r="267" ht="12.75">
      <c r="A267" s="94"/>
    </row>
    <row r="268" ht="12.75">
      <c r="A268" s="94"/>
    </row>
    <row r="269" ht="12.75">
      <c r="A269" s="94"/>
    </row>
    <row r="270" ht="12.75">
      <c r="A270" s="94"/>
    </row>
    <row r="271" ht="12.75">
      <c r="A271" s="94"/>
    </row>
    <row r="272" ht="12.75">
      <c r="A272" s="94"/>
    </row>
    <row r="273" ht="12.75">
      <c r="A273" s="94"/>
    </row>
    <row r="274" ht="12.75">
      <c r="A274" s="94"/>
    </row>
    <row r="275" ht="12.75">
      <c r="A275" s="94"/>
    </row>
    <row r="276" ht="12.75">
      <c r="A276" s="94"/>
    </row>
    <row r="277" ht="12.75">
      <c r="A277" s="94"/>
    </row>
    <row r="278" ht="12.75">
      <c r="A278" s="94"/>
    </row>
    <row r="279" ht="12.75">
      <c r="A279" s="94"/>
    </row>
    <row r="280" ht="12.75">
      <c r="A280" s="94"/>
    </row>
    <row r="281" ht="12.75">
      <c r="A281" s="94"/>
    </row>
    <row r="282" ht="12.75">
      <c r="A282" s="94"/>
    </row>
    <row r="283" ht="12.75">
      <c r="A283" s="94"/>
    </row>
    <row r="284" ht="12.75">
      <c r="A284" s="94"/>
    </row>
    <row r="285" ht="12.75">
      <c r="A285" s="94"/>
    </row>
    <row r="286" ht="12.75">
      <c r="A286" s="94"/>
    </row>
    <row r="287" ht="12.75">
      <c r="A287" s="94"/>
    </row>
    <row r="288" ht="12.75">
      <c r="A288" s="94"/>
    </row>
    <row r="289" ht="12.75">
      <c r="A289" s="94"/>
    </row>
    <row r="290" ht="12.75">
      <c r="A290" s="94"/>
    </row>
    <row r="291" ht="12.75">
      <c r="A291" s="94"/>
    </row>
    <row r="292" ht="12.75">
      <c r="A292" s="94"/>
    </row>
    <row r="293" ht="12.75">
      <c r="A293" s="94"/>
    </row>
    <row r="294" ht="12.75">
      <c r="A294" s="94"/>
    </row>
    <row r="295" ht="12.75">
      <c r="A295" s="94"/>
    </row>
    <row r="296" ht="12.75">
      <c r="A296" s="94"/>
    </row>
    <row r="297" ht="12.75">
      <c r="A297" s="94"/>
    </row>
    <row r="298" ht="12.75">
      <c r="A298" s="94"/>
    </row>
    <row r="299" ht="12.75">
      <c r="A299" s="94"/>
    </row>
    <row r="300" ht="12.75">
      <c r="A300" s="94"/>
    </row>
    <row r="301" ht="12.75">
      <c r="A301" s="94"/>
    </row>
    <row r="302" ht="12.75">
      <c r="A302" s="94"/>
    </row>
    <row r="303" ht="12.75">
      <c r="A303" s="94"/>
    </row>
    <row r="304" ht="12.75">
      <c r="A304" s="94"/>
    </row>
    <row r="305" ht="12.75">
      <c r="A305" s="94"/>
    </row>
    <row r="306" ht="12.75">
      <c r="A306" s="94"/>
    </row>
    <row r="307" ht="12.75">
      <c r="A307" s="94"/>
    </row>
    <row r="308" ht="12.75">
      <c r="A308" s="94"/>
    </row>
    <row r="309" ht="12.75">
      <c r="A309" s="94"/>
    </row>
    <row r="310" ht="12.75">
      <c r="A310" s="94"/>
    </row>
    <row r="311" ht="12.75">
      <c r="A311" s="94"/>
    </row>
    <row r="312" ht="12.75">
      <c r="A312" s="94"/>
    </row>
    <row r="313" ht="12.75">
      <c r="A313" s="94"/>
    </row>
    <row r="314" ht="12.75">
      <c r="A314" s="94"/>
    </row>
    <row r="315" ht="12.75">
      <c r="A315" s="94"/>
    </row>
    <row r="316" ht="12.75">
      <c r="A316" s="94"/>
    </row>
    <row r="317" ht="12.75">
      <c r="A317" s="94"/>
    </row>
    <row r="318" ht="12.75">
      <c r="A318" s="94"/>
    </row>
    <row r="319" ht="12.75">
      <c r="A319" s="94"/>
    </row>
    <row r="320" ht="12.75">
      <c r="A320" s="94"/>
    </row>
    <row r="321" ht="12.75">
      <c r="A321" s="94"/>
    </row>
    <row r="322" ht="12.75">
      <c r="A322" s="94"/>
    </row>
    <row r="323" ht="12.75">
      <c r="A323" s="94"/>
    </row>
    <row r="324" ht="12.75">
      <c r="A324" s="94"/>
    </row>
    <row r="325" ht="12.75">
      <c r="A325" s="94"/>
    </row>
    <row r="326" ht="12.75">
      <c r="A326" s="94"/>
    </row>
    <row r="327" ht="12.75">
      <c r="A327" s="94"/>
    </row>
    <row r="328" ht="12.75">
      <c r="A328" s="94"/>
    </row>
    <row r="329" ht="12.75">
      <c r="A329" s="94"/>
    </row>
    <row r="330" ht="12.75">
      <c r="A330" s="94"/>
    </row>
    <row r="331" ht="12.75">
      <c r="A331" s="94"/>
    </row>
    <row r="332" ht="12.75">
      <c r="A332" s="94"/>
    </row>
    <row r="333" ht="12.75">
      <c r="A333" s="94"/>
    </row>
    <row r="334" ht="12.75">
      <c r="A334" s="94"/>
    </row>
    <row r="335" ht="12.75">
      <c r="A335" s="94"/>
    </row>
    <row r="336" ht="12.75">
      <c r="A336" s="94"/>
    </row>
    <row r="337" ht="12.75">
      <c r="A337" s="94"/>
    </row>
    <row r="338" ht="12.75">
      <c r="A338" s="94"/>
    </row>
    <row r="339" ht="12.75">
      <c r="A339" s="94"/>
    </row>
    <row r="340" ht="12.75">
      <c r="A340" s="94"/>
    </row>
    <row r="341" ht="12.75">
      <c r="A341" s="94"/>
    </row>
    <row r="342" ht="12.75">
      <c r="A342" s="94"/>
    </row>
    <row r="343" ht="12.75">
      <c r="A343" s="94"/>
    </row>
    <row r="344" ht="12.75">
      <c r="A344" s="94"/>
    </row>
    <row r="345" ht="12.75">
      <c r="A345" s="94"/>
    </row>
    <row r="346" ht="12.75">
      <c r="A346" s="94"/>
    </row>
    <row r="347" ht="12.75">
      <c r="A347" s="94"/>
    </row>
    <row r="348" ht="12.75">
      <c r="A348" s="94"/>
    </row>
    <row r="349" ht="12.75">
      <c r="A349" s="94"/>
    </row>
    <row r="350" ht="12.75">
      <c r="A350" s="94"/>
    </row>
    <row r="351" ht="12.75">
      <c r="A351" s="94"/>
    </row>
    <row r="352" ht="12.75">
      <c r="A352" s="94"/>
    </row>
    <row r="353" ht="12.75">
      <c r="A353" s="94"/>
    </row>
    <row r="354" ht="12.75">
      <c r="A354" s="94"/>
    </row>
    <row r="355" ht="12.75">
      <c r="A355" s="94"/>
    </row>
    <row r="356" ht="12.75">
      <c r="A356" s="94"/>
    </row>
    <row r="357" ht="12.75">
      <c r="A357" s="94"/>
    </row>
    <row r="358" ht="12.75">
      <c r="A358" s="94"/>
    </row>
    <row r="359" ht="12.75">
      <c r="A359" s="94"/>
    </row>
    <row r="360" ht="12.75">
      <c r="A360" s="94"/>
    </row>
    <row r="361" ht="12.75">
      <c r="A361" s="94"/>
    </row>
    <row r="362" ht="12.75">
      <c r="A362" s="94"/>
    </row>
    <row r="363" ht="12.75">
      <c r="A363" s="94"/>
    </row>
    <row r="364" ht="12.75">
      <c r="A364" s="94"/>
    </row>
    <row r="365" ht="12.75">
      <c r="A365" s="94"/>
    </row>
    <row r="366" ht="12.75">
      <c r="A366" s="94"/>
    </row>
    <row r="367" ht="12.75">
      <c r="A367" s="94"/>
    </row>
    <row r="368" ht="12.75">
      <c r="A368" s="94"/>
    </row>
    <row r="369" ht="12.75">
      <c r="A369" s="94"/>
    </row>
    <row r="370" ht="12.75">
      <c r="A370" s="94"/>
    </row>
    <row r="371" ht="12.75">
      <c r="A371" s="94"/>
    </row>
    <row r="372" ht="12.75">
      <c r="A372" s="94"/>
    </row>
    <row r="373" ht="12.75">
      <c r="A373" s="94"/>
    </row>
    <row r="374" ht="12.75">
      <c r="A374" s="94"/>
    </row>
    <row r="375" ht="12.75">
      <c r="A375" s="94"/>
    </row>
    <row r="376" ht="12.75">
      <c r="A376" s="94"/>
    </row>
    <row r="377" ht="12.75">
      <c r="A377" s="94"/>
    </row>
    <row r="378" ht="12.75">
      <c r="A378" s="94"/>
    </row>
    <row r="379" ht="12.75">
      <c r="A379" s="94"/>
    </row>
    <row r="380" ht="12.75">
      <c r="A380" s="94"/>
    </row>
    <row r="381" ht="12.75">
      <c r="A381" s="94"/>
    </row>
    <row r="382" ht="12.75">
      <c r="A382" s="94"/>
    </row>
    <row r="383" ht="12.75">
      <c r="A383" s="94"/>
    </row>
    <row r="384" ht="12.75">
      <c r="A384" s="94"/>
    </row>
    <row r="385" ht="12.75">
      <c r="A385" s="94"/>
    </row>
    <row r="386" ht="12.75">
      <c r="A386" s="94"/>
    </row>
    <row r="387" ht="12.75">
      <c r="A387" s="94"/>
    </row>
    <row r="388" ht="12.75">
      <c r="A388" s="94"/>
    </row>
    <row r="389" ht="12.75">
      <c r="A389" s="94"/>
    </row>
    <row r="390" ht="12.75">
      <c r="A390" s="94"/>
    </row>
    <row r="391" ht="12.75">
      <c r="A391" s="94"/>
    </row>
    <row r="392" ht="12.75">
      <c r="A392" s="94"/>
    </row>
    <row r="393" ht="12.75">
      <c r="A393" s="94"/>
    </row>
    <row r="394" ht="12.75">
      <c r="A394" s="94"/>
    </row>
    <row r="395" ht="12.75">
      <c r="A395" s="94"/>
    </row>
    <row r="396" ht="12.75">
      <c r="A396" s="94"/>
    </row>
    <row r="397" ht="12.75">
      <c r="A397" s="94"/>
    </row>
    <row r="398" ht="12.75">
      <c r="A398" s="94"/>
    </row>
    <row r="399" ht="12.75">
      <c r="A399" s="94"/>
    </row>
    <row r="400" ht="12.75">
      <c r="A400" s="94"/>
    </row>
    <row r="401" ht="12.75">
      <c r="A401" s="94"/>
    </row>
    <row r="402" ht="12.75">
      <c r="A402" s="94"/>
    </row>
    <row r="403" ht="12.75">
      <c r="A403" s="94"/>
    </row>
    <row r="404" ht="12.75">
      <c r="A404" s="94"/>
    </row>
    <row r="405" ht="12.75">
      <c r="A405" s="94"/>
    </row>
    <row r="406" ht="12.75">
      <c r="A406" s="94"/>
    </row>
    <row r="407" ht="12.75">
      <c r="A407" s="94"/>
    </row>
    <row r="408" ht="12.75">
      <c r="A408" s="94"/>
    </row>
    <row r="409" ht="12.75">
      <c r="A409" s="94"/>
    </row>
    <row r="410" ht="12.75">
      <c r="A410" s="94"/>
    </row>
    <row r="411" ht="12.75">
      <c r="A411" s="94"/>
    </row>
    <row r="412" ht="12.75">
      <c r="A412" s="94"/>
    </row>
    <row r="413" ht="12.75">
      <c r="A413" s="94"/>
    </row>
    <row r="414" ht="12.75">
      <c r="A414" s="94"/>
    </row>
    <row r="415" ht="12.75">
      <c r="A415" s="94"/>
    </row>
    <row r="416" ht="12.75">
      <c r="A416" s="94"/>
    </row>
    <row r="417" ht="12.75">
      <c r="A417" s="94"/>
    </row>
    <row r="418" ht="12.75">
      <c r="A418" s="94"/>
    </row>
    <row r="419" ht="12.75">
      <c r="A419" s="94"/>
    </row>
    <row r="420" ht="12.75">
      <c r="A420" s="94"/>
    </row>
    <row r="421" ht="12.75">
      <c r="A421" s="94"/>
    </row>
    <row r="422" ht="12.75">
      <c r="A422" s="94"/>
    </row>
    <row r="423" ht="12.75">
      <c r="A423" s="94"/>
    </row>
    <row r="424" ht="12.75">
      <c r="A424" s="94"/>
    </row>
    <row r="425" ht="12.75">
      <c r="A425" s="94"/>
    </row>
    <row r="426" ht="12.75">
      <c r="A426" s="94"/>
    </row>
    <row r="427" ht="12.75">
      <c r="A427" s="94"/>
    </row>
    <row r="428" ht="12.75">
      <c r="A428" s="94"/>
    </row>
    <row r="429" ht="12.75">
      <c r="A429" s="94"/>
    </row>
    <row r="430" ht="12.75">
      <c r="A430" s="94"/>
    </row>
    <row r="431" ht="12.75">
      <c r="A431" s="94"/>
    </row>
    <row r="432" ht="12.75">
      <c r="A432" s="94"/>
    </row>
    <row r="433" ht="12.75">
      <c r="A433" s="94"/>
    </row>
    <row r="434" ht="12.75">
      <c r="A434" s="94"/>
    </row>
    <row r="435" ht="12.75">
      <c r="A435" s="94"/>
    </row>
    <row r="436" ht="12.75">
      <c r="A436" s="94"/>
    </row>
    <row r="437" ht="12.75">
      <c r="A437" s="94"/>
    </row>
    <row r="438" ht="12.75">
      <c r="A438" s="94"/>
    </row>
    <row r="439" ht="12.75">
      <c r="A439" s="94"/>
    </row>
    <row r="440" ht="12.75">
      <c r="A440" s="94"/>
    </row>
    <row r="441" ht="12.75">
      <c r="A441" s="94"/>
    </row>
    <row r="442" ht="12.75">
      <c r="A442" s="94"/>
    </row>
    <row r="443" ht="12.75">
      <c r="A443" s="94"/>
    </row>
    <row r="444" ht="12.75">
      <c r="A444" s="94"/>
    </row>
    <row r="445" ht="12.75">
      <c r="A445" s="94"/>
    </row>
    <row r="446" ht="12.75">
      <c r="A446" s="94"/>
    </row>
    <row r="447" ht="12.75">
      <c r="A447" s="94"/>
    </row>
    <row r="448" ht="12.75">
      <c r="A448" s="94"/>
    </row>
    <row r="449" ht="12.75">
      <c r="A449" s="94"/>
    </row>
    <row r="450" ht="12.75">
      <c r="A450" s="94"/>
    </row>
    <row r="451" ht="12.75">
      <c r="A451" s="94"/>
    </row>
    <row r="452" ht="12.75">
      <c r="A452" s="94"/>
    </row>
    <row r="453" ht="12.75">
      <c r="A453" s="94"/>
    </row>
    <row r="454" ht="12.75">
      <c r="A454" s="94"/>
    </row>
    <row r="455" ht="12.75">
      <c r="A455" s="94"/>
    </row>
    <row r="456" ht="12.75">
      <c r="A456" s="94"/>
    </row>
    <row r="457" ht="12.75">
      <c r="A457" s="94"/>
    </row>
    <row r="458" ht="12.75">
      <c r="A458" s="94"/>
    </row>
    <row r="459" ht="12.75">
      <c r="A459" s="94"/>
    </row>
    <row r="460" ht="12.75">
      <c r="A460" s="94"/>
    </row>
    <row r="461" ht="12.75">
      <c r="A461" s="94"/>
    </row>
    <row r="462" ht="12.75">
      <c r="A462" s="94"/>
    </row>
    <row r="463" ht="12.75">
      <c r="A463" s="94"/>
    </row>
    <row r="464" ht="12.75">
      <c r="A464" s="94"/>
    </row>
    <row r="465" ht="12.75">
      <c r="A465" s="94"/>
    </row>
    <row r="466" ht="12.75">
      <c r="A466" s="94"/>
    </row>
    <row r="467" ht="12.75">
      <c r="A467" s="94"/>
    </row>
    <row r="468" ht="12.75">
      <c r="A468" s="94"/>
    </row>
    <row r="469" ht="12.75">
      <c r="A469" s="94"/>
    </row>
    <row r="470" ht="12.75">
      <c r="A470" s="94"/>
    </row>
    <row r="471" ht="12.75">
      <c r="A471" s="94"/>
    </row>
    <row r="472" ht="12.75">
      <c r="A472" s="94"/>
    </row>
    <row r="473" ht="12.75">
      <c r="A473" s="94"/>
    </row>
    <row r="474" ht="12.75">
      <c r="A474" s="94"/>
    </row>
    <row r="475" ht="12.75">
      <c r="A475" s="94"/>
    </row>
    <row r="476" ht="12.75">
      <c r="A476" s="94"/>
    </row>
    <row r="477" ht="12.75">
      <c r="A477" s="94"/>
    </row>
    <row r="478" ht="12.75">
      <c r="A478" s="94"/>
    </row>
    <row r="479" ht="12.75">
      <c r="A479" s="94"/>
    </row>
    <row r="480" ht="12.75">
      <c r="A480" s="94"/>
    </row>
    <row r="481" ht="12.75">
      <c r="A481" s="94"/>
    </row>
    <row r="482" ht="12.75">
      <c r="A482" s="94"/>
    </row>
    <row r="483" ht="12.75">
      <c r="A483" s="94"/>
    </row>
    <row r="484" ht="12.75">
      <c r="A484" s="94"/>
    </row>
    <row r="485" ht="12.75">
      <c r="A485" s="94"/>
    </row>
    <row r="486" ht="12.75">
      <c r="A486" s="94"/>
    </row>
    <row r="487" ht="12.75">
      <c r="A487" s="94"/>
    </row>
    <row r="488" ht="12.75">
      <c r="A488" s="94"/>
    </row>
    <row r="489" ht="12.75">
      <c r="A489" s="94"/>
    </row>
    <row r="490" ht="12.75">
      <c r="A490" s="94"/>
    </row>
    <row r="491" ht="12.75">
      <c r="A491" s="94"/>
    </row>
    <row r="492" ht="12.75">
      <c r="A492" s="94"/>
    </row>
    <row r="493" ht="12.75">
      <c r="A493" s="94"/>
    </row>
    <row r="494" ht="12.75">
      <c r="A494" s="94"/>
    </row>
    <row r="495" ht="12.75">
      <c r="A495" s="94"/>
    </row>
    <row r="496" ht="12.75">
      <c r="A496" s="94"/>
    </row>
    <row r="497" ht="12.75">
      <c r="A497" s="94"/>
    </row>
    <row r="498" ht="12.75">
      <c r="A498" s="94"/>
    </row>
    <row r="499" ht="12.75">
      <c r="A499" s="94"/>
    </row>
    <row r="500" ht="12.75">
      <c r="A500" s="94"/>
    </row>
    <row r="501" ht="12.75">
      <c r="A501" s="94"/>
    </row>
    <row r="502" ht="12.75">
      <c r="A502" s="94"/>
    </row>
    <row r="503" ht="12.75">
      <c r="A503" s="94"/>
    </row>
    <row r="504" ht="12.75">
      <c r="A504" s="94"/>
    </row>
    <row r="505" ht="12.75">
      <c r="A505" s="94"/>
    </row>
    <row r="506" ht="12.75">
      <c r="A506" s="94"/>
    </row>
    <row r="507" ht="12.75">
      <c r="A507" s="94"/>
    </row>
    <row r="508" ht="12.75">
      <c r="A508" s="94"/>
    </row>
    <row r="509" ht="12.75">
      <c r="A509" s="94"/>
    </row>
    <row r="510" ht="12.75">
      <c r="A510" s="94"/>
    </row>
    <row r="511" ht="12.75">
      <c r="A511" s="94"/>
    </row>
    <row r="512" ht="12.75">
      <c r="A512" s="94"/>
    </row>
    <row r="513" ht="12.75">
      <c r="A513" s="94"/>
    </row>
    <row r="514" ht="12.75">
      <c r="A514" s="94"/>
    </row>
    <row r="515" ht="12.75">
      <c r="A515" s="94"/>
    </row>
    <row r="516" ht="12.75">
      <c r="A516" s="94"/>
    </row>
    <row r="517" ht="12.75">
      <c r="A517" s="94"/>
    </row>
    <row r="518" ht="12.75">
      <c r="A518" s="94"/>
    </row>
    <row r="519" ht="12.75">
      <c r="A519" s="94"/>
    </row>
    <row r="520" ht="12.75">
      <c r="A520" s="94"/>
    </row>
    <row r="521" ht="12.75">
      <c r="A521" s="94"/>
    </row>
    <row r="522" ht="12.75">
      <c r="A522" s="94"/>
    </row>
    <row r="523" ht="12.75">
      <c r="A523" s="94"/>
    </row>
    <row r="524" ht="12.75">
      <c r="A524" s="94"/>
    </row>
    <row r="525" ht="12.75">
      <c r="A525" s="94"/>
    </row>
    <row r="526" ht="12.75">
      <c r="A526" s="94"/>
    </row>
    <row r="527" ht="12.75">
      <c r="A527" s="94"/>
    </row>
    <row r="528" ht="12.75">
      <c r="A528" s="94"/>
    </row>
    <row r="529" ht="12.75">
      <c r="A529" s="94"/>
    </row>
    <row r="530" ht="12.75">
      <c r="A530" s="94"/>
    </row>
    <row r="531" ht="12.75">
      <c r="A531" s="94"/>
    </row>
    <row r="532" ht="12.75">
      <c r="A532" s="94"/>
    </row>
    <row r="533" ht="12.75">
      <c r="A533" s="94"/>
    </row>
    <row r="534" ht="12.75">
      <c r="A534" s="94"/>
    </row>
    <row r="535" ht="12.75">
      <c r="A535" s="94"/>
    </row>
    <row r="536" ht="12.75">
      <c r="A536" s="94"/>
    </row>
    <row r="537" ht="12.75">
      <c r="A537" s="94"/>
    </row>
    <row r="538" ht="12.75">
      <c r="A538" s="94"/>
    </row>
    <row r="539" ht="12.75">
      <c r="A539" s="94"/>
    </row>
    <row r="540" ht="12.75">
      <c r="A540" s="94"/>
    </row>
    <row r="541" ht="12.75">
      <c r="A541" s="94"/>
    </row>
    <row r="542" ht="12.75">
      <c r="A542" s="94"/>
    </row>
    <row r="543" ht="12.75">
      <c r="A543" s="94"/>
    </row>
    <row r="544" ht="12.75">
      <c r="A544" s="94"/>
    </row>
    <row r="545" ht="12.75">
      <c r="A545" s="94"/>
    </row>
    <row r="546" ht="12.75">
      <c r="A546" s="94"/>
    </row>
    <row r="547" ht="12.75">
      <c r="A547" s="94"/>
    </row>
    <row r="548" ht="12.75">
      <c r="A548" s="94"/>
    </row>
    <row r="549" ht="12.75">
      <c r="A549" s="94"/>
    </row>
    <row r="550" ht="12.75">
      <c r="A550" s="94"/>
    </row>
    <row r="551" ht="12.75">
      <c r="A551" s="94"/>
    </row>
    <row r="552" ht="12.75">
      <c r="A552" s="94"/>
    </row>
    <row r="553" ht="12.75">
      <c r="A553" s="94"/>
    </row>
    <row r="554" ht="12.75">
      <c r="A554" s="94"/>
    </row>
    <row r="555" ht="12.75">
      <c r="A555" s="94"/>
    </row>
    <row r="556" ht="12.75">
      <c r="A556" s="94"/>
    </row>
    <row r="557" ht="12.75">
      <c r="A557" s="94"/>
    </row>
    <row r="558" ht="12.75">
      <c r="A558" s="94"/>
    </row>
    <row r="559" ht="12.75">
      <c r="A559" s="94"/>
    </row>
    <row r="560" ht="12.75">
      <c r="A560" s="94"/>
    </row>
    <row r="561" ht="12.75">
      <c r="A561" s="94"/>
    </row>
    <row r="562" ht="12.75">
      <c r="A562" s="94"/>
    </row>
    <row r="563" ht="12.75">
      <c r="A563" s="94"/>
    </row>
    <row r="564" ht="12.75">
      <c r="A564" s="94"/>
    </row>
    <row r="565" ht="12.75">
      <c r="A565" s="94"/>
    </row>
    <row r="566" ht="12.75">
      <c r="A566" s="94"/>
    </row>
    <row r="567" ht="12.75">
      <c r="A567" s="94"/>
    </row>
    <row r="568" ht="12.75">
      <c r="A568" s="94"/>
    </row>
    <row r="569" ht="12.75">
      <c r="A569" s="94"/>
    </row>
    <row r="570" ht="12.75">
      <c r="A570" s="94"/>
    </row>
    <row r="571" ht="12.75">
      <c r="A571" s="94"/>
    </row>
    <row r="572" ht="12.75">
      <c r="A572" s="94"/>
    </row>
    <row r="573" ht="12.75">
      <c r="A573" s="94"/>
    </row>
    <row r="574" ht="12.75">
      <c r="A574" s="94"/>
    </row>
    <row r="575" ht="12.75">
      <c r="A575" s="94"/>
    </row>
    <row r="576" ht="12.75">
      <c r="A576" s="94"/>
    </row>
    <row r="577" ht="12.75">
      <c r="A577" s="94"/>
    </row>
    <row r="578" ht="12.75">
      <c r="A578" s="94"/>
    </row>
    <row r="579" ht="12.75">
      <c r="A579" s="94"/>
    </row>
    <row r="580" ht="12.75">
      <c r="A580" s="94"/>
    </row>
    <row r="581" ht="12.75">
      <c r="A581" s="94"/>
    </row>
    <row r="582" ht="12.75">
      <c r="A582" s="94"/>
    </row>
    <row r="583" ht="12.75">
      <c r="A583" s="94"/>
    </row>
    <row r="584" ht="12.75">
      <c r="A584" s="94"/>
    </row>
    <row r="585" ht="12.75">
      <c r="A585" s="94"/>
    </row>
    <row r="586" ht="12.75">
      <c r="A586" s="94"/>
    </row>
    <row r="587" ht="12.75">
      <c r="A587" s="94"/>
    </row>
    <row r="588" ht="12.75">
      <c r="A588" s="94"/>
    </row>
    <row r="589" ht="12.75">
      <c r="A589" s="94"/>
    </row>
    <row r="590" ht="12.75">
      <c r="A590" s="94"/>
    </row>
    <row r="591" ht="12.75">
      <c r="A591" s="94"/>
    </row>
    <row r="592" ht="12.75">
      <c r="A592" s="94"/>
    </row>
    <row r="593" ht="12.75">
      <c r="A593" s="94"/>
    </row>
    <row r="594" ht="12.75">
      <c r="A594" s="94"/>
    </row>
    <row r="595" ht="12.75">
      <c r="A595" s="94"/>
    </row>
    <row r="596" ht="12.75">
      <c r="A596" s="94"/>
    </row>
    <row r="597" ht="12.75">
      <c r="A597" s="94"/>
    </row>
    <row r="598" ht="12.75">
      <c r="A598" s="94"/>
    </row>
    <row r="599" ht="12.75">
      <c r="A599" s="94"/>
    </row>
    <row r="600" ht="12.75">
      <c r="A600" s="94"/>
    </row>
    <row r="601" ht="12.75">
      <c r="A601" s="94"/>
    </row>
    <row r="602" ht="12.75">
      <c r="A602" s="94"/>
    </row>
    <row r="603" ht="12.75">
      <c r="A603" s="94"/>
    </row>
    <row r="604" ht="12.75">
      <c r="A604" s="94"/>
    </row>
    <row r="605" ht="12.75">
      <c r="A605" s="94"/>
    </row>
    <row r="606" ht="12.75">
      <c r="A606" s="94"/>
    </row>
    <row r="607" ht="12.75">
      <c r="A607" s="94"/>
    </row>
    <row r="608" ht="12.75">
      <c r="A608" s="94"/>
    </row>
    <row r="609" ht="12.75">
      <c r="A609" s="94"/>
    </row>
    <row r="610" ht="12.75">
      <c r="A610" s="94"/>
    </row>
    <row r="611" ht="12.75">
      <c r="A611" s="94"/>
    </row>
    <row r="612" ht="12.75">
      <c r="A612" s="94"/>
    </row>
    <row r="613" ht="12.75">
      <c r="A613" s="94"/>
    </row>
    <row r="614" ht="12.75">
      <c r="A614" s="94"/>
    </row>
    <row r="615" ht="12.75">
      <c r="A615" s="94"/>
    </row>
    <row r="616" ht="12.75">
      <c r="A616" s="94"/>
    </row>
    <row r="617" ht="12.75">
      <c r="A617" s="94"/>
    </row>
    <row r="618" ht="12.75">
      <c r="A618" s="94"/>
    </row>
    <row r="619" ht="12.75">
      <c r="A619" s="94"/>
    </row>
    <row r="620" ht="12.75">
      <c r="A620" s="94"/>
    </row>
    <row r="621" ht="12.75">
      <c r="A621" s="94"/>
    </row>
    <row r="622" ht="12.75">
      <c r="A622" s="94"/>
    </row>
    <row r="623" ht="12.75">
      <c r="A623" s="94"/>
    </row>
    <row r="624" ht="12.75">
      <c r="A624" s="94"/>
    </row>
    <row r="625" ht="12.75">
      <c r="A625" s="94"/>
    </row>
    <row r="626" ht="12.75">
      <c r="A626" s="94"/>
    </row>
    <row r="627" ht="12.75">
      <c r="A627" s="94"/>
    </row>
    <row r="628" ht="12.75">
      <c r="A628" s="94"/>
    </row>
    <row r="629" ht="12.75">
      <c r="A629" s="94"/>
    </row>
    <row r="630" ht="12.75">
      <c r="A630" s="94"/>
    </row>
    <row r="631" ht="12.75">
      <c r="A631" s="94"/>
    </row>
    <row r="632" ht="12.75">
      <c r="A632" s="94"/>
    </row>
    <row r="633" ht="12.75">
      <c r="A633" s="94"/>
    </row>
    <row r="634" ht="12.75">
      <c r="A634" s="94"/>
    </row>
    <row r="635" ht="12.75">
      <c r="A635" s="94"/>
    </row>
    <row r="636" ht="12.75">
      <c r="A636" s="94"/>
    </row>
    <row r="637" ht="12.75">
      <c r="A637" s="94"/>
    </row>
    <row r="638" ht="12.75">
      <c r="A638" s="94"/>
    </row>
    <row r="639" ht="12.75">
      <c r="A639" s="94"/>
    </row>
    <row r="640" ht="12.75">
      <c r="A640" s="94"/>
    </row>
    <row r="641" ht="12.75">
      <c r="A641" s="94"/>
    </row>
    <row r="642" ht="12.75">
      <c r="A642" s="94"/>
    </row>
    <row r="643" ht="12.75">
      <c r="A643" s="94"/>
    </row>
    <row r="644" ht="12.75">
      <c r="A644" s="94"/>
    </row>
    <row r="645" ht="12.75">
      <c r="A645" s="94"/>
    </row>
    <row r="646" ht="12.75">
      <c r="A646" s="94"/>
    </row>
    <row r="647" ht="12.75">
      <c r="A647" s="94"/>
    </row>
    <row r="648" ht="12.75">
      <c r="A648" s="94"/>
    </row>
    <row r="649" ht="12.75">
      <c r="A649" s="94"/>
    </row>
    <row r="650" ht="12.75">
      <c r="A650" s="94"/>
    </row>
    <row r="651" ht="12.75">
      <c r="A651" s="94"/>
    </row>
    <row r="652" ht="12.75">
      <c r="A652" s="94"/>
    </row>
    <row r="653" ht="12.75">
      <c r="A653" s="94"/>
    </row>
    <row r="654" ht="12.75">
      <c r="A654" s="94"/>
    </row>
    <row r="655" ht="12.75">
      <c r="A655" s="94"/>
    </row>
    <row r="656" ht="12.75">
      <c r="A656" s="94"/>
    </row>
    <row r="657" ht="12.75">
      <c r="A657" s="94"/>
    </row>
    <row r="658" ht="12.75">
      <c r="A658" s="94"/>
    </row>
    <row r="659" ht="12.75">
      <c r="A659" s="94"/>
    </row>
    <row r="660" ht="12.75">
      <c r="A660" s="94"/>
    </row>
    <row r="661" ht="12.75">
      <c r="A661" s="94"/>
    </row>
    <row r="662" ht="12.75">
      <c r="A662" s="94"/>
    </row>
    <row r="663" ht="12.75">
      <c r="A663" s="94"/>
    </row>
    <row r="664" ht="12.75">
      <c r="A664" s="94"/>
    </row>
    <row r="665" ht="12.75">
      <c r="A665" s="94"/>
    </row>
    <row r="666" ht="12.75">
      <c r="A666" s="94"/>
    </row>
    <row r="667" ht="12.75">
      <c r="A667" s="94"/>
    </row>
    <row r="668" ht="12.75">
      <c r="A668" s="94"/>
    </row>
    <row r="669" ht="12.75">
      <c r="A669" s="94"/>
    </row>
    <row r="670" ht="12.75">
      <c r="A670" s="94"/>
    </row>
    <row r="671" ht="12.75">
      <c r="A671" s="94"/>
    </row>
    <row r="672" ht="12.75">
      <c r="A672" s="94"/>
    </row>
    <row r="673" ht="12.75">
      <c r="A673" s="94"/>
    </row>
    <row r="674" ht="12.75">
      <c r="A674" s="94"/>
    </row>
    <row r="675" ht="12.75">
      <c r="A675" s="94"/>
    </row>
    <row r="676" ht="12.75">
      <c r="A676" s="94"/>
    </row>
    <row r="677" ht="12.75">
      <c r="A677" s="94"/>
    </row>
    <row r="678" ht="12.75">
      <c r="A678" s="94"/>
    </row>
    <row r="679" ht="12.75">
      <c r="A679" s="94"/>
    </row>
    <row r="680" ht="12.75">
      <c r="A680" s="94"/>
    </row>
    <row r="681" ht="12.75">
      <c r="A681" s="94"/>
    </row>
    <row r="682" ht="12.75">
      <c r="A682" s="94"/>
    </row>
    <row r="683" ht="12.75">
      <c r="A683" s="94"/>
    </row>
    <row r="684" ht="12.75">
      <c r="A684" s="94"/>
    </row>
    <row r="685" ht="12.75">
      <c r="A685" s="94"/>
    </row>
    <row r="686" ht="12.75">
      <c r="A686" s="94"/>
    </row>
    <row r="687" ht="12.75">
      <c r="A687" s="94"/>
    </row>
    <row r="688" ht="12.75">
      <c r="A688" s="94"/>
    </row>
    <row r="689" ht="12.75">
      <c r="A689" s="94"/>
    </row>
    <row r="690" ht="12.75">
      <c r="A690" s="94"/>
    </row>
    <row r="691" ht="12.75">
      <c r="A691" s="94"/>
    </row>
    <row r="692" ht="12.75">
      <c r="A692" s="94"/>
    </row>
    <row r="693" ht="12.75">
      <c r="A693" s="94"/>
    </row>
    <row r="694" ht="12.75">
      <c r="A694" s="94"/>
    </row>
    <row r="695" ht="12.75">
      <c r="A695" s="94"/>
    </row>
    <row r="696" ht="12.75">
      <c r="A696" s="94"/>
    </row>
    <row r="697" ht="12.75">
      <c r="A697" s="94"/>
    </row>
    <row r="698" ht="12.75">
      <c r="A698" s="94"/>
    </row>
    <row r="699" ht="12.75">
      <c r="A699" s="94"/>
    </row>
    <row r="700" ht="12.75">
      <c r="A700" s="94"/>
    </row>
    <row r="701" ht="12.75">
      <c r="A701" s="94"/>
    </row>
    <row r="702" ht="12.75">
      <c r="A702" s="94"/>
    </row>
    <row r="703" ht="12.75">
      <c r="A703" s="94"/>
    </row>
    <row r="704" ht="12.75">
      <c r="A704" s="94"/>
    </row>
    <row r="705" ht="12.75">
      <c r="A705" s="94"/>
    </row>
    <row r="706" ht="12.75">
      <c r="A706" s="94"/>
    </row>
    <row r="707" ht="12.75">
      <c r="A707" s="94"/>
    </row>
    <row r="708" ht="12.75">
      <c r="A708" s="94"/>
    </row>
    <row r="709" ht="12.75">
      <c r="A709" s="94"/>
    </row>
    <row r="710" ht="12.75">
      <c r="A710" s="94"/>
    </row>
    <row r="711" ht="12.75">
      <c r="A711" s="94"/>
    </row>
    <row r="712" ht="12.75">
      <c r="A712" s="94"/>
    </row>
    <row r="713" ht="12.75">
      <c r="A713" s="94"/>
    </row>
    <row r="714" ht="12.75">
      <c r="A714" s="94"/>
    </row>
    <row r="715" ht="12.75">
      <c r="A715" s="94"/>
    </row>
    <row r="716" ht="12.75">
      <c r="A716" s="94"/>
    </row>
    <row r="717" ht="12.75">
      <c r="A717" s="94"/>
    </row>
    <row r="718" ht="12.75">
      <c r="A718" s="94"/>
    </row>
    <row r="719" ht="12.75">
      <c r="A719" s="94"/>
    </row>
    <row r="720" ht="12.75">
      <c r="A720" s="94"/>
    </row>
    <row r="721" ht="12.75">
      <c r="A721" s="94"/>
    </row>
    <row r="722" ht="12.75">
      <c r="A722" s="94"/>
    </row>
    <row r="723" ht="12.75">
      <c r="A723" s="94"/>
    </row>
    <row r="724" ht="12.75">
      <c r="A724" s="94"/>
    </row>
    <row r="725" ht="12.75">
      <c r="A725" s="94"/>
    </row>
    <row r="726" ht="12.75">
      <c r="A726" s="94"/>
    </row>
    <row r="727" ht="12.75">
      <c r="A727" s="94"/>
    </row>
    <row r="728" ht="12.75">
      <c r="A728" s="94"/>
    </row>
    <row r="729" ht="12.75">
      <c r="A729" s="94"/>
    </row>
    <row r="730" ht="12.75">
      <c r="A730" s="94"/>
    </row>
    <row r="731" ht="12.75">
      <c r="A731" s="94"/>
    </row>
    <row r="732" ht="12.75">
      <c r="A732" s="94"/>
    </row>
    <row r="733" ht="12.75">
      <c r="A733" s="94"/>
    </row>
    <row r="734" ht="12.75">
      <c r="A734" s="94"/>
    </row>
    <row r="735" ht="12.75">
      <c r="A735" s="94"/>
    </row>
    <row r="736" ht="12.75">
      <c r="A736" s="94"/>
    </row>
    <row r="737" ht="12.75">
      <c r="A737" s="94"/>
    </row>
    <row r="738" ht="12.75">
      <c r="A738" s="94"/>
    </row>
    <row r="739" ht="12.75">
      <c r="A739" s="94"/>
    </row>
    <row r="740" ht="12.75">
      <c r="A740" s="94"/>
    </row>
    <row r="741" ht="12.75">
      <c r="A741" s="94"/>
    </row>
    <row r="742" ht="12.75">
      <c r="A742" s="94"/>
    </row>
    <row r="743" ht="12.75">
      <c r="A743" s="94"/>
    </row>
    <row r="744" ht="12.75">
      <c r="A744" s="94"/>
    </row>
    <row r="745" ht="12.75">
      <c r="A745" s="94"/>
    </row>
    <row r="746" ht="12.75">
      <c r="A746" s="94"/>
    </row>
    <row r="747" ht="12.75">
      <c r="A747" s="94"/>
    </row>
    <row r="748" ht="12.75">
      <c r="A748" s="94"/>
    </row>
    <row r="749" ht="12.75">
      <c r="A749" s="94"/>
    </row>
    <row r="750" ht="12.75">
      <c r="A750" s="94"/>
    </row>
    <row r="751" ht="12.75">
      <c r="A751" s="94"/>
    </row>
    <row r="752" ht="12.75">
      <c r="A752" s="94"/>
    </row>
    <row r="753" ht="12.75">
      <c r="A753" s="94"/>
    </row>
    <row r="754" ht="12.75">
      <c r="A754" s="94"/>
    </row>
    <row r="755" ht="12.75">
      <c r="A755" s="94"/>
    </row>
    <row r="756" ht="12.75">
      <c r="A756" s="94"/>
    </row>
    <row r="757" ht="12.75">
      <c r="A757" s="94"/>
    </row>
    <row r="758" ht="12.75">
      <c r="A758" s="94"/>
    </row>
    <row r="759" ht="12.75">
      <c r="A759" s="94"/>
    </row>
    <row r="760" ht="12.75">
      <c r="A760" s="94"/>
    </row>
    <row r="761" ht="12.75">
      <c r="A761" s="94"/>
    </row>
    <row r="762" ht="12.75">
      <c r="A762" s="94"/>
    </row>
    <row r="763" ht="12.75">
      <c r="A763" s="94"/>
    </row>
    <row r="764" ht="12.75">
      <c r="A764" s="94"/>
    </row>
    <row r="765" ht="12.75">
      <c r="A765" s="94"/>
    </row>
    <row r="766" ht="12.75">
      <c r="A766" s="94"/>
    </row>
    <row r="767" ht="12.75">
      <c r="A767" s="94"/>
    </row>
    <row r="768" ht="12.75">
      <c r="A768" s="94"/>
    </row>
    <row r="769" ht="12.75">
      <c r="A769" s="94"/>
    </row>
    <row r="770" ht="12.75">
      <c r="A770" s="94"/>
    </row>
    <row r="771" ht="12.75">
      <c r="A771" s="94"/>
    </row>
    <row r="772" ht="12.75">
      <c r="A772" s="94"/>
    </row>
    <row r="773" ht="12.75">
      <c r="A773" s="94"/>
    </row>
    <row r="774" ht="12.75">
      <c r="A774" s="94"/>
    </row>
    <row r="775" ht="12.75">
      <c r="A775" s="94"/>
    </row>
    <row r="776" ht="12.75">
      <c r="A776" s="94"/>
    </row>
    <row r="777" ht="12.75">
      <c r="A777" s="94"/>
    </row>
    <row r="778" ht="12.75">
      <c r="A778" s="94"/>
    </row>
    <row r="779" ht="12.75">
      <c r="A779" s="94"/>
    </row>
    <row r="780" ht="12.75">
      <c r="A780" s="94"/>
    </row>
    <row r="781" ht="12.75">
      <c r="A781" s="94"/>
    </row>
    <row r="782" ht="12.75">
      <c r="A782" s="94"/>
    </row>
    <row r="783" ht="12.75">
      <c r="A783" s="94"/>
    </row>
    <row r="784" ht="12.75">
      <c r="A784" s="94"/>
    </row>
    <row r="785" ht="12.75">
      <c r="A785" s="94"/>
    </row>
    <row r="786" ht="12.75">
      <c r="A786" s="94"/>
    </row>
    <row r="787" ht="12.75">
      <c r="A787" s="94"/>
    </row>
    <row r="788" ht="12.75">
      <c r="A788" s="94"/>
    </row>
    <row r="789" ht="12.75">
      <c r="A789" s="94"/>
    </row>
    <row r="790" ht="12.75">
      <c r="A790" s="94"/>
    </row>
    <row r="791" ht="12.75">
      <c r="A791" s="94"/>
    </row>
    <row r="792" ht="12.75">
      <c r="A792" s="94"/>
    </row>
    <row r="793" ht="12.75">
      <c r="A793" s="94"/>
    </row>
    <row r="794" ht="12.75">
      <c r="A794" s="94"/>
    </row>
    <row r="795" ht="12.75">
      <c r="A795" s="94"/>
    </row>
    <row r="796" ht="12.75">
      <c r="A796" s="94"/>
    </row>
    <row r="797" ht="12.75">
      <c r="A797" s="94"/>
    </row>
    <row r="798" ht="12.75">
      <c r="A798" s="94"/>
    </row>
    <row r="799" ht="12.75">
      <c r="A799" s="94"/>
    </row>
    <row r="800" ht="12.75">
      <c r="A800" s="94"/>
    </row>
    <row r="801" ht="12.75">
      <c r="A801" s="94"/>
    </row>
    <row r="802" ht="12.75">
      <c r="A802" s="94"/>
    </row>
    <row r="803" ht="12.75">
      <c r="A803" s="94"/>
    </row>
    <row r="804" ht="12.75">
      <c r="A804" s="94"/>
    </row>
    <row r="805" ht="12.75">
      <c r="A805" s="94"/>
    </row>
    <row r="806" ht="12.75">
      <c r="A806" s="94"/>
    </row>
    <row r="807" ht="12.75">
      <c r="A807" s="94"/>
    </row>
    <row r="808" ht="12.75">
      <c r="A808" s="94"/>
    </row>
    <row r="809" ht="12.75">
      <c r="A809" s="94"/>
    </row>
    <row r="810" ht="12.75">
      <c r="A810" s="94"/>
    </row>
    <row r="811" ht="12.75">
      <c r="A811" s="94"/>
    </row>
    <row r="812" ht="12.75">
      <c r="A812" s="94"/>
    </row>
    <row r="813" ht="12.75">
      <c r="A813" s="94"/>
    </row>
    <row r="814" ht="12.75">
      <c r="A814" s="94"/>
    </row>
    <row r="815" ht="12.75">
      <c r="A815" s="94"/>
    </row>
    <row r="816" ht="12.75">
      <c r="A816" s="94"/>
    </row>
    <row r="817" ht="12.75">
      <c r="A817" s="94"/>
    </row>
    <row r="818" ht="12.75">
      <c r="A818" s="94"/>
    </row>
    <row r="819" ht="12.75">
      <c r="A819" s="94"/>
    </row>
    <row r="820" ht="12.75">
      <c r="A820" s="94"/>
    </row>
    <row r="821" ht="12.75">
      <c r="A821" s="94"/>
    </row>
    <row r="822" ht="12.75">
      <c r="A822" s="94"/>
    </row>
    <row r="823" ht="12.75">
      <c r="A823" s="94"/>
    </row>
    <row r="824" ht="12.75">
      <c r="A824" s="94"/>
    </row>
    <row r="825" ht="12.75">
      <c r="A825" s="94"/>
    </row>
    <row r="826" ht="12.75">
      <c r="A826" s="94"/>
    </row>
    <row r="827" ht="12.75">
      <c r="A827" s="94"/>
    </row>
    <row r="828" ht="12.75">
      <c r="A828" s="94"/>
    </row>
    <row r="829" ht="12.75">
      <c r="A829" s="94"/>
    </row>
    <row r="830" ht="12.75">
      <c r="A830" s="94"/>
    </row>
    <row r="831" ht="12.75">
      <c r="A831" s="94"/>
    </row>
    <row r="832" ht="12.75">
      <c r="A832" s="94"/>
    </row>
    <row r="833" ht="12.75">
      <c r="A833" s="94"/>
    </row>
    <row r="834" ht="12.75">
      <c r="A834" s="94"/>
    </row>
    <row r="835" ht="12.75">
      <c r="A835" s="94"/>
    </row>
    <row r="836" ht="12.75">
      <c r="A836" s="94"/>
    </row>
    <row r="837" ht="12.75">
      <c r="A837" s="94"/>
    </row>
    <row r="838" ht="12.75">
      <c r="A838" s="94"/>
    </row>
    <row r="839" ht="12.75">
      <c r="A839" s="94"/>
    </row>
    <row r="840" ht="12.75">
      <c r="A840" s="94"/>
    </row>
    <row r="841" ht="12.75">
      <c r="A841" s="94"/>
    </row>
    <row r="842" ht="12.75">
      <c r="A842" s="94"/>
    </row>
    <row r="843" ht="12.75">
      <c r="A843" s="94"/>
    </row>
    <row r="844" ht="12.75">
      <c r="A844" s="94"/>
    </row>
    <row r="845" ht="12.75">
      <c r="A845" s="94"/>
    </row>
    <row r="846" ht="12.75">
      <c r="A846" s="94"/>
    </row>
    <row r="847" ht="12.75">
      <c r="A847" s="94"/>
    </row>
    <row r="848" ht="12.75">
      <c r="A848" s="94"/>
    </row>
    <row r="849" ht="12.75">
      <c r="A849" s="94"/>
    </row>
    <row r="850" ht="12.75">
      <c r="A850" s="94"/>
    </row>
    <row r="851" ht="12.75">
      <c r="A851" s="94"/>
    </row>
    <row r="852" ht="12.75">
      <c r="A852" s="94"/>
    </row>
    <row r="853" ht="12.75">
      <c r="A853" s="94"/>
    </row>
    <row r="854" ht="12.75">
      <c r="A854" s="94"/>
    </row>
    <row r="855" ht="12.75">
      <c r="A855" s="94"/>
    </row>
    <row r="856" ht="12.75">
      <c r="A856" s="94"/>
    </row>
    <row r="857" ht="12.75">
      <c r="A857" s="94"/>
    </row>
    <row r="858" ht="12.75">
      <c r="A858" s="94"/>
    </row>
    <row r="859" ht="12.75">
      <c r="A859" s="94"/>
    </row>
    <row r="860" ht="12.75">
      <c r="A860" s="94"/>
    </row>
    <row r="861" ht="12.75">
      <c r="A861" s="94"/>
    </row>
    <row r="862" ht="12.75">
      <c r="A862" s="94"/>
    </row>
    <row r="863" ht="12.75">
      <c r="A863" s="94"/>
    </row>
    <row r="864" ht="12.75">
      <c r="A864" s="94"/>
    </row>
    <row r="865" ht="12.75">
      <c r="A865" s="94"/>
    </row>
    <row r="866" ht="12.75">
      <c r="A866" s="94"/>
    </row>
    <row r="867" ht="12.75">
      <c r="A867" s="94"/>
    </row>
    <row r="868" ht="12.75">
      <c r="A868" s="94"/>
    </row>
    <row r="869" ht="12.75">
      <c r="A869" s="94"/>
    </row>
    <row r="870" ht="12.75">
      <c r="A870" s="94"/>
    </row>
    <row r="871" ht="12.75">
      <c r="A871" s="94"/>
    </row>
    <row r="872" ht="12.75">
      <c r="A872" s="94"/>
    </row>
    <row r="873" ht="12.75">
      <c r="A873" s="94"/>
    </row>
    <row r="874" ht="12.75">
      <c r="A874" s="94"/>
    </row>
    <row r="875" ht="12.75">
      <c r="A875" s="94"/>
    </row>
    <row r="876" ht="12.75">
      <c r="A876" s="94"/>
    </row>
    <row r="877" ht="12.75">
      <c r="A877" s="94"/>
    </row>
    <row r="878" ht="12.75">
      <c r="A878" s="94"/>
    </row>
    <row r="879" ht="12.75">
      <c r="A879" s="94"/>
    </row>
    <row r="880" ht="12.75">
      <c r="A880" s="94"/>
    </row>
    <row r="881" ht="12.75">
      <c r="A881" s="94"/>
    </row>
    <row r="882" ht="12.75">
      <c r="A882" s="94"/>
    </row>
    <row r="883" ht="12.75">
      <c r="A883" s="94"/>
    </row>
    <row r="884" ht="12.75">
      <c r="A884" s="94"/>
    </row>
    <row r="885" ht="12.75">
      <c r="A885" s="94"/>
    </row>
    <row r="886" ht="12.75">
      <c r="A886" s="94"/>
    </row>
    <row r="887" ht="12.75">
      <c r="A887" s="94"/>
    </row>
    <row r="888" ht="12.75">
      <c r="A888" s="94"/>
    </row>
    <row r="889" ht="12.75">
      <c r="A889" s="94"/>
    </row>
    <row r="890" ht="12.75">
      <c r="A890" s="94"/>
    </row>
    <row r="891" ht="12.75">
      <c r="A891" s="94"/>
    </row>
    <row r="892" ht="12.75">
      <c r="A892" s="94"/>
    </row>
    <row r="893" ht="12.75">
      <c r="A893" s="94"/>
    </row>
    <row r="894" ht="12.75">
      <c r="A894" s="94"/>
    </row>
    <row r="895" ht="12.75">
      <c r="A895" s="94"/>
    </row>
    <row r="896" ht="12.75">
      <c r="A896" s="94"/>
    </row>
    <row r="897" ht="12.75">
      <c r="A897" s="94"/>
    </row>
    <row r="898" ht="12.75">
      <c r="A898" s="94"/>
    </row>
    <row r="899" ht="12.75">
      <c r="A899" s="94"/>
    </row>
    <row r="900" ht="12.75">
      <c r="A900" s="94"/>
    </row>
    <row r="901" ht="12.75">
      <c r="A901" s="94"/>
    </row>
    <row r="902" ht="12.75">
      <c r="A902" s="94"/>
    </row>
    <row r="903" ht="12.75">
      <c r="A903" s="94"/>
    </row>
    <row r="904" ht="12.75">
      <c r="A904" s="94"/>
    </row>
    <row r="905" ht="12.75">
      <c r="A905" s="94"/>
    </row>
    <row r="906" ht="12.75">
      <c r="A906" s="94"/>
    </row>
    <row r="907" ht="12.75">
      <c r="A907" s="94"/>
    </row>
    <row r="908" ht="12.75">
      <c r="A908" s="94"/>
    </row>
    <row r="909" ht="12.75">
      <c r="A909" s="94"/>
    </row>
    <row r="910" ht="12.75">
      <c r="A910" s="94"/>
    </row>
    <row r="911" ht="12.75">
      <c r="A911" s="94"/>
    </row>
    <row r="912" ht="12.75">
      <c r="A912" s="94"/>
    </row>
    <row r="913" ht="12.75">
      <c r="A913" s="94"/>
    </row>
    <row r="914" ht="12.75">
      <c r="A914" s="94"/>
    </row>
    <row r="915" ht="12.75">
      <c r="A915" s="94"/>
    </row>
    <row r="916" ht="12.75">
      <c r="A916" s="94"/>
    </row>
    <row r="917" ht="12.75">
      <c r="A917" s="94"/>
    </row>
    <row r="918" ht="12.75">
      <c r="A918" s="94"/>
    </row>
    <row r="919" ht="12.75">
      <c r="A919" s="94"/>
    </row>
    <row r="920" ht="12.75">
      <c r="A920" s="94"/>
    </row>
    <row r="921" ht="12.75">
      <c r="A921" s="94"/>
    </row>
    <row r="922" ht="12.75">
      <c r="A922" s="94"/>
    </row>
    <row r="923" ht="12.75">
      <c r="A923" s="94"/>
    </row>
    <row r="924" ht="12.75">
      <c r="A924" s="94"/>
    </row>
    <row r="925" ht="12.75">
      <c r="A925" s="94"/>
    </row>
    <row r="926" ht="12.75">
      <c r="A926" s="94"/>
    </row>
    <row r="927" ht="12.75">
      <c r="A927" s="94"/>
    </row>
    <row r="928" ht="12.75">
      <c r="A928" s="94"/>
    </row>
    <row r="929" ht="12.75">
      <c r="A929" s="94"/>
    </row>
    <row r="930" ht="12.75">
      <c r="A930" s="94"/>
    </row>
    <row r="931" ht="12.75">
      <c r="A931" s="94"/>
    </row>
    <row r="932" ht="12.75">
      <c r="A932" s="94"/>
    </row>
    <row r="933" ht="12.75">
      <c r="A933" s="94"/>
    </row>
    <row r="934" ht="12.75">
      <c r="A934" s="94"/>
    </row>
    <row r="935" ht="12.75">
      <c r="A935" s="94"/>
    </row>
    <row r="936" ht="12.75">
      <c r="A936" s="94"/>
    </row>
    <row r="937" ht="12.75">
      <c r="A937" s="94"/>
    </row>
    <row r="938" ht="12.75">
      <c r="A938" s="94"/>
    </row>
    <row r="939" ht="12.75">
      <c r="A939" s="94"/>
    </row>
    <row r="940" ht="12.75">
      <c r="A940" s="94"/>
    </row>
    <row r="941" ht="12.75">
      <c r="A941" s="94"/>
    </row>
    <row r="942" ht="12.75">
      <c r="A942" s="94"/>
    </row>
    <row r="943" ht="12.75">
      <c r="A943" s="94"/>
    </row>
    <row r="944" ht="12.75">
      <c r="A944" s="94"/>
    </row>
    <row r="945" ht="12.75">
      <c r="A945" s="94"/>
    </row>
    <row r="946" ht="12.75">
      <c r="A946" s="94"/>
    </row>
    <row r="947" ht="12.75">
      <c r="A947" s="94"/>
    </row>
    <row r="948" ht="12.75">
      <c r="A948" s="94"/>
    </row>
    <row r="949" ht="12.75">
      <c r="A949" s="94"/>
    </row>
    <row r="950" ht="12.75">
      <c r="A950" s="94"/>
    </row>
    <row r="951" ht="12.75">
      <c r="A951" s="94"/>
    </row>
    <row r="952" ht="12.75">
      <c r="A952" s="94"/>
    </row>
    <row r="953" ht="12.75">
      <c r="A953" s="94"/>
    </row>
    <row r="954" ht="12.75">
      <c r="A954" s="94"/>
    </row>
    <row r="955" ht="12.75">
      <c r="A955" s="94"/>
    </row>
    <row r="956" ht="12.75">
      <c r="A956" s="94"/>
    </row>
    <row r="957" ht="12.75">
      <c r="A957" s="94"/>
    </row>
    <row r="958" ht="12.75">
      <c r="A958" s="94"/>
    </row>
    <row r="959" ht="12.75">
      <c r="A959" s="94"/>
    </row>
    <row r="960" ht="12.75">
      <c r="A960" s="94"/>
    </row>
    <row r="961" ht="12.75">
      <c r="A961" s="94"/>
    </row>
    <row r="962" ht="12.75">
      <c r="A962" s="94"/>
    </row>
    <row r="963" ht="12.75">
      <c r="A963" s="94"/>
    </row>
    <row r="964" ht="12.75">
      <c r="A964" s="94"/>
    </row>
    <row r="965" ht="12.75">
      <c r="A965" s="94"/>
    </row>
    <row r="966" ht="12.75">
      <c r="A966" s="94"/>
    </row>
    <row r="967" ht="12.75">
      <c r="A967" s="94"/>
    </row>
    <row r="968" ht="12.75">
      <c r="A968" s="94"/>
    </row>
    <row r="969" ht="12.75">
      <c r="A969" s="94"/>
    </row>
    <row r="970" ht="12.75">
      <c r="A970" s="94"/>
    </row>
    <row r="971" ht="12.75">
      <c r="A971" s="94"/>
    </row>
    <row r="972" ht="12.75">
      <c r="A972" s="94"/>
    </row>
    <row r="973" ht="12.75">
      <c r="A973" s="94"/>
    </row>
    <row r="974" ht="12.75">
      <c r="A974" s="94"/>
    </row>
    <row r="975" ht="12.75">
      <c r="A975" s="94"/>
    </row>
    <row r="976" ht="12.75">
      <c r="A976" s="94"/>
    </row>
    <row r="977" ht="12.75">
      <c r="A977" s="94"/>
    </row>
    <row r="978" ht="12.75">
      <c r="A978" s="94"/>
    </row>
    <row r="979" ht="12.75">
      <c r="A979" s="94"/>
    </row>
    <row r="980" ht="12.75">
      <c r="A980" s="94"/>
    </row>
    <row r="981" ht="12.75">
      <c r="A981" s="94"/>
    </row>
    <row r="982" ht="12.75">
      <c r="A982" s="94"/>
    </row>
    <row r="983" ht="12.75">
      <c r="A983" s="94"/>
    </row>
    <row r="984" ht="12.75">
      <c r="A984" s="94"/>
    </row>
    <row r="985" ht="12.75">
      <c r="A985" s="94"/>
    </row>
    <row r="986" ht="12.75">
      <c r="A986" s="94"/>
    </row>
    <row r="987" ht="12.75">
      <c r="A987" s="94"/>
    </row>
    <row r="988" ht="12.75">
      <c r="A988" s="94"/>
    </row>
    <row r="989" ht="12.75">
      <c r="A989" s="94"/>
    </row>
    <row r="990" ht="12.75">
      <c r="A990" s="94"/>
    </row>
    <row r="991" ht="12.75">
      <c r="A991" s="94"/>
    </row>
    <row r="992" ht="12.75">
      <c r="A992" s="94"/>
    </row>
    <row r="993" ht="12.75">
      <c r="A993" s="94"/>
    </row>
    <row r="994" ht="12.75">
      <c r="A994" s="94"/>
    </row>
    <row r="995" ht="12.75">
      <c r="A995" s="94"/>
    </row>
    <row r="996" ht="12.75">
      <c r="A996" s="94"/>
    </row>
    <row r="997" ht="12.75">
      <c r="A997" s="94"/>
    </row>
    <row r="998" ht="12.75">
      <c r="A998" s="94"/>
    </row>
    <row r="999" ht="12.75">
      <c r="A999" s="94"/>
    </row>
    <row r="1000" ht="12.75">
      <c r="A1000" s="94"/>
    </row>
    <row r="1001" ht="12.75">
      <c r="A1001" s="94"/>
    </row>
    <row r="1002" ht="12.75">
      <c r="A1002" s="94"/>
    </row>
    <row r="1003" ht="12.75">
      <c r="A1003" s="94"/>
    </row>
    <row r="1004" ht="12.75">
      <c r="A1004" s="94"/>
    </row>
    <row r="1005" ht="12.75">
      <c r="A1005" s="94"/>
    </row>
    <row r="1006" ht="12.75">
      <c r="A1006" s="94"/>
    </row>
    <row r="1007" ht="12.75">
      <c r="A1007" s="94"/>
    </row>
    <row r="1008" ht="12.75">
      <c r="A1008" s="94"/>
    </row>
    <row r="1009" ht="12.75">
      <c r="A1009" s="94"/>
    </row>
    <row r="1010" ht="12.75">
      <c r="A1010" s="94"/>
    </row>
    <row r="1011" ht="12.75">
      <c r="A1011" s="94"/>
    </row>
    <row r="1012" ht="12.75">
      <c r="A1012" s="94"/>
    </row>
    <row r="1013" ht="12.75">
      <c r="A1013" s="94"/>
    </row>
    <row r="1014" ht="12.75">
      <c r="A1014" s="94"/>
    </row>
    <row r="1015" ht="12.75">
      <c r="A1015" s="94"/>
    </row>
    <row r="1016" ht="12.75">
      <c r="A1016" s="94"/>
    </row>
    <row r="1017" ht="12.75">
      <c r="A1017" s="94"/>
    </row>
    <row r="1018" ht="12.75">
      <c r="A1018" s="94"/>
    </row>
    <row r="1019" ht="12.75">
      <c r="A1019" s="94"/>
    </row>
    <row r="1020" ht="12.75">
      <c r="A1020" s="94"/>
    </row>
    <row r="1021" ht="12.75">
      <c r="A1021" s="94"/>
    </row>
    <row r="1022" ht="12.75">
      <c r="A1022" s="94"/>
    </row>
    <row r="1023" ht="12.75">
      <c r="A1023" s="94"/>
    </row>
    <row r="1024" ht="12.75">
      <c r="A1024" s="94"/>
    </row>
    <row r="1025" ht="12.75">
      <c r="A1025" s="94"/>
    </row>
    <row r="1026" ht="12.75">
      <c r="A1026" s="94"/>
    </row>
    <row r="1027" ht="12.75">
      <c r="A1027" s="94"/>
    </row>
    <row r="1028" ht="12.75">
      <c r="A1028" s="94"/>
    </row>
    <row r="1029" ht="12.75">
      <c r="A1029" s="94"/>
    </row>
    <row r="1030" ht="12.75">
      <c r="A1030" s="94"/>
    </row>
    <row r="1031" ht="12.75">
      <c r="A1031" s="94"/>
    </row>
    <row r="1032" ht="12.75">
      <c r="A1032" s="94"/>
    </row>
    <row r="1033" ht="12.75">
      <c r="A1033" s="94"/>
    </row>
    <row r="1034" ht="12.75">
      <c r="A1034" s="94"/>
    </row>
    <row r="1035" ht="12.75">
      <c r="A1035" s="94"/>
    </row>
    <row r="1036" ht="12.75">
      <c r="A1036" s="94"/>
    </row>
    <row r="1037" ht="12.75">
      <c r="A1037" s="94"/>
    </row>
    <row r="1038" ht="12.75">
      <c r="A1038" s="94"/>
    </row>
    <row r="1039" ht="12.75">
      <c r="A1039" s="94"/>
    </row>
    <row r="1040" ht="12.75">
      <c r="A1040" s="94"/>
    </row>
    <row r="1041" ht="12.75">
      <c r="A1041" s="94"/>
    </row>
    <row r="1042" ht="12.75">
      <c r="A1042" s="94"/>
    </row>
    <row r="1043" ht="12.75">
      <c r="A1043" s="94"/>
    </row>
    <row r="1044" ht="12.75">
      <c r="A1044" s="94"/>
    </row>
  </sheetData>
  <sheetProtection/>
  <mergeCells count="38">
    <mergeCell ref="B13:F13"/>
    <mergeCell ref="B48:F49"/>
    <mergeCell ref="B34:E34"/>
    <mergeCell ref="B28:F28"/>
    <mergeCell ref="B42:F42"/>
    <mergeCell ref="B116:F116"/>
    <mergeCell ref="B51:E51"/>
    <mergeCell ref="B108:E108"/>
    <mergeCell ref="B60:E60"/>
    <mergeCell ref="B53:F53"/>
    <mergeCell ref="G119:H119"/>
    <mergeCell ref="E120:E121"/>
    <mergeCell ref="G120:G121"/>
    <mergeCell ref="E119:F119"/>
    <mergeCell ref="B118:F118"/>
    <mergeCell ref="B109:F109"/>
    <mergeCell ref="B212:E212"/>
    <mergeCell ref="B194:F194"/>
    <mergeCell ref="B146:D146"/>
    <mergeCell ref="B157:F157"/>
    <mergeCell ref="F160:F163"/>
    <mergeCell ref="B196:F196"/>
    <mergeCell ref="B201:F201"/>
    <mergeCell ref="B203:F203"/>
    <mergeCell ref="H160:H163"/>
    <mergeCell ref="G160:G163"/>
    <mergeCell ref="E160:E163"/>
    <mergeCell ref="B148:F148"/>
    <mergeCell ref="B143:E143"/>
    <mergeCell ref="B141:F141"/>
    <mergeCell ref="B57:E57"/>
    <mergeCell ref="B66:D66"/>
    <mergeCell ref="B74:E74"/>
    <mergeCell ref="B145:E145"/>
    <mergeCell ref="B189:F189"/>
    <mergeCell ref="D160:D163"/>
    <mergeCell ref="B187:F187"/>
    <mergeCell ref="B73:D73"/>
  </mergeCells>
  <printOptions/>
  <pageMargins left="0.27" right="0.24" top="0.28" bottom="0.5" header="0.5" footer="0.5"/>
  <pageSetup fitToHeight="4" horizontalDpi="600" verticalDpi="600" orientation="portrait" paperSize="9" scale="64" r:id="rId1"/>
  <rowBreaks count="2" manualBreakCount="2">
    <brk id="80" min="1" max="7" man="1"/>
    <brk id="152" min="1" max="7" man="1"/>
  </rowBreaks>
</worksheet>
</file>

<file path=xl/worksheets/sheet7.xml><?xml version="1.0" encoding="utf-8"?>
<worksheet xmlns="http://schemas.openxmlformats.org/spreadsheetml/2006/main" xmlns:r="http://schemas.openxmlformats.org/officeDocument/2006/relationships">
  <sheetPr>
    <tabColor rgb="FF00B050"/>
    <pageSetUpPr fitToPage="1"/>
  </sheetPr>
  <dimension ref="A1:H292"/>
  <sheetViews>
    <sheetView zoomScaleSheetLayoutView="100" zoomScalePageLayoutView="0" workbookViewId="0" topLeftCell="A31">
      <selection activeCell="A19" sqref="A1:IV16384"/>
    </sheetView>
  </sheetViews>
  <sheetFormatPr defaultColWidth="9.140625" defaultRowHeight="12.75"/>
  <cols>
    <col min="1" max="2" width="5.00390625" style="66" customWidth="1"/>
    <col min="3" max="3" width="50.00390625" style="58" customWidth="1"/>
    <col min="4" max="4" width="17.57421875" style="96" customWidth="1"/>
    <col min="5" max="5" width="15.28125" style="57" customWidth="1"/>
    <col min="6" max="6" width="5.421875" style="13" customWidth="1"/>
    <col min="7" max="7" width="15.28125" style="13" customWidth="1"/>
    <col min="8" max="8" width="15.28125" style="26" customWidth="1"/>
    <col min="9" max="16384" width="9.140625" style="10" customWidth="1"/>
  </cols>
  <sheetData>
    <row r="1" spans="1:8" ht="20.25" customHeight="1">
      <c r="A1" s="87" t="str">
        <f>'BS Notes'!A1</f>
        <v>NOTES TO THE COMPANY FINANCIAL STATEMENTS (CONTINUED)</v>
      </c>
      <c r="B1" s="87"/>
      <c r="F1" s="10"/>
      <c r="G1" s="10"/>
      <c r="H1" s="41"/>
    </row>
    <row r="2" spans="1:5" s="41" customFormat="1" ht="12.75">
      <c r="A2" s="25"/>
      <c r="B2" s="25"/>
      <c r="C2" s="58"/>
      <c r="D2" s="96"/>
      <c r="E2" s="57"/>
    </row>
    <row r="3" spans="1:8" ht="12.75">
      <c r="A3" s="132" t="s">
        <v>72</v>
      </c>
      <c r="B3" s="132"/>
      <c r="C3" s="96"/>
      <c r="F3" s="45"/>
      <c r="G3" s="45"/>
      <c r="H3" s="78"/>
    </row>
    <row r="4" spans="1:8" ht="12.75">
      <c r="A4" s="89"/>
      <c r="B4" s="89"/>
      <c r="C4" s="301"/>
      <c r="D4" s="302"/>
      <c r="E4" s="303"/>
      <c r="F4" s="43"/>
      <c r="G4" s="387">
        <f>'BS Notes'!G4</f>
        <v>2014</v>
      </c>
      <c r="H4" s="345">
        <f>'BS Notes'!H4</f>
        <v>2013</v>
      </c>
    </row>
    <row r="5" spans="1:8" ht="12.75">
      <c r="A5" s="93"/>
      <c r="B5" s="93"/>
      <c r="C5" s="277"/>
      <c r="D5" s="15"/>
      <c r="E5" s="74"/>
      <c r="F5" s="46"/>
      <c r="G5" s="174" t="s">
        <v>120</v>
      </c>
      <c r="H5" s="175" t="s">
        <v>120</v>
      </c>
    </row>
    <row r="6" spans="1:8" ht="12.75">
      <c r="A6" s="288" t="s">
        <v>280</v>
      </c>
      <c r="B6" s="523" t="s">
        <v>89</v>
      </c>
      <c r="C6" s="523"/>
      <c r="D6" s="304"/>
      <c r="E6" s="305"/>
      <c r="F6" s="306"/>
      <c r="G6" s="370"/>
      <c r="H6" s="250"/>
    </row>
    <row r="7" spans="2:8" ht="12.75">
      <c r="B7" s="441">
        <v>13.1</v>
      </c>
      <c r="C7" s="58" t="s">
        <v>246</v>
      </c>
      <c r="F7" s="40"/>
      <c r="G7" s="388"/>
      <c r="H7" s="247"/>
    </row>
    <row r="8" spans="2:8" ht="12.75">
      <c r="B8" s="285"/>
      <c r="C8" s="54" t="s">
        <v>49</v>
      </c>
      <c r="D8" s="11"/>
      <c r="E8" s="14"/>
      <c r="F8" s="61"/>
      <c r="G8" s="378">
        <f>'IS'!E8</f>
        <v>702</v>
      </c>
      <c r="H8" s="286">
        <v>815</v>
      </c>
    </row>
    <row r="9" spans="2:8" ht="12.75">
      <c r="B9" s="285"/>
      <c r="C9" s="54" t="s">
        <v>103</v>
      </c>
      <c r="G9" s="177"/>
      <c r="H9" s="286"/>
    </row>
    <row r="10" spans="2:8" ht="12.75">
      <c r="B10" s="285"/>
      <c r="C10" s="39" t="s">
        <v>289</v>
      </c>
      <c r="G10" s="177">
        <v>55</v>
      </c>
      <c r="H10" s="286">
        <v>0</v>
      </c>
    </row>
    <row r="11" spans="2:8" ht="12.75">
      <c r="B11" s="285"/>
      <c r="C11" s="39" t="s">
        <v>86</v>
      </c>
      <c r="D11" s="307"/>
      <c r="E11" s="308"/>
      <c r="G11" s="174">
        <f>-'IS Notes'!G10</f>
        <v>-714</v>
      </c>
      <c r="H11" s="364">
        <v>-819</v>
      </c>
    </row>
    <row r="12" spans="2:8" ht="12.75">
      <c r="B12" s="285"/>
      <c r="C12" s="508" t="s">
        <v>187</v>
      </c>
      <c r="D12" s="508"/>
      <c r="E12" s="508"/>
      <c r="F12" s="134"/>
      <c r="G12" s="182">
        <f>SUM(G8:G11)</f>
        <v>43</v>
      </c>
      <c r="H12" s="362">
        <f>SUM(H8:H11)</f>
        <v>-4</v>
      </c>
    </row>
    <row r="13" spans="2:8" ht="12.75">
      <c r="B13" s="285"/>
      <c r="C13" s="54" t="s">
        <v>104</v>
      </c>
      <c r="D13" s="11"/>
      <c r="E13" s="14"/>
      <c r="F13" s="134"/>
      <c r="G13" s="243"/>
      <c r="H13" s="327"/>
    </row>
    <row r="14" spans="2:8" ht="12.75">
      <c r="B14" s="285"/>
      <c r="C14" s="39" t="s">
        <v>219</v>
      </c>
      <c r="D14" s="11"/>
      <c r="E14" s="14"/>
      <c r="F14" s="134"/>
      <c r="G14" s="184">
        <v>0</v>
      </c>
      <c r="H14" s="183">
        <v>44</v>
      </c>
    </row>
    <row r="15" spans="2:8" ht="12.75">
      <c r="B15" s="285"/>
      <c r="C15" s="39" t="s">
        <v>154</v>
      </c>
      <c r="F15" s="141"/>
      <c r="G15" s="456">
        <f>'BS Notes'!G210-'BS Notes'!H210</f>
        <v>29</v>
      </c>
      <c r="H15" s="362">
        <v>18</v>
      </c>
    </row>
    <row r="16" spans="2:8" ht="6" customHeight="1">
      <c r="B16" s="285"/>
      <c r="F16" s="141"/>
      <c r="G16" s="378"/>
      <c r="H16" s="287"/>
    </row>
    <row r="17" spans="2:8" ht="13.5" thickBot="1">
      <c r="B17" s="285"/>
      <c r="C17" s="66"/>
      <c r="D17" s="11"/>
      <c r="E17" s="14"/>
      <c r="F17" s="36"/>
      <c r="G17" s="371">
        <f>G12+G15+G14</f>
        <v>72</v>
      </c>
      <c r="H17" s="363">
        <f>H12+H15+H14</f>
        <v>58</v>
      </c>
    </row>
    <row r="18" spans="2:8" ht="12.75">
      <c r="B18" s="285"/>
      <c r="C18" s="66"/>
      <c r="D18" s="82"/>
      <c r="E18" s="145"/>
      <c r="F18" s="36"/>
      <c r="G18" s="243"/>
      <c r="H18" s="244"/>
    </row>
    <row r="19" spans="2:8" ht="12.75">
      <c r="B19" s="441">
        <v>13.2</v>
      </c>
      <c r="C19" s="58" t="s">
        <v>206</v>
      </c>
      <c r="F19" s="141"/>
      <c r="G19" s="378"/>
      <c r="H19" s="242"/>
    </row>
    <row r="20" spans="2:8" ht="12.75">
      <c r="B20" s="285"/>
      <c r="C20" s="54" t="s">
        <v>281</v>
      </c>
      <c r="F20" s="141"/>
      <c r="G20" s="378">
        <f>-H24</f>
        <v>-1</v>
      </c>
      <c r="H20" s="242">
        <v>3</v>
      </c>
    </row>
    <row r="21" spans="2:8" ht="12.75">
      <c r="B21" s="285"/>
      <c r="C21" s="508" t="s">
        <v>245</v>
      </c>
      <c r="D21" s="508"/>
      <c r="F21" s="141"/>
      <c r="G21" s="182">
        <f>'IS Notes'!G32</f>
        <v>-16</v>
      </c>
      <c r="H21" s="183">
        <v>-14</v>
      </c>
    </row>
    <row r="22" spans="2:8" ht="12.75">
      <c r="B22" s="285"/>
      <c r="C22" s="508" t="s">
        <v>244</v>
      </c>
      <c r="D22" s="508"/>
      <c r="F22" s="141"/>
      <c r="G22" s="182">
        <f>'IS Notes'!G33</f>
        <v>1</v>
      </c>
      <c r="H22" s="183">
        <v>-2</v>
      </c>
    </row>
    <row r="23" spans="2:8" ht="12.75">
      <c r="B23" s="285"/>
      <c r="C23" s="53" t="s">
        <v>198</v>
      </c>
      <c r="D23" s="53"/>
      <c r="F23" s="141"/>
      <c r="G23" s="182">
        <f>'IS Notes'!G35</f>
        <v>-1</v>
      </c>
      <c r="H23" s="183">
        <v>-4</v>
      </c>
    </row>
    <row r="24" spans="2:8" ht="12.75">
      <c r="B24" s="285"/>
      <c r="C24" s="66" t="s">
        <v>282</v>
      </c>
      <c r="D24" s="82"/>
      <c r="E24" s="145"/>
      <c r="F24" s="141"/>
      <c r="G24" s="182">
        <f>'BS'!E34</f>
        <v>8</v>
      </c>
      <c r="H24" s="183">
        <v>1</v>
      </c>
    </row>
    <row r="25" spans="2:8" ht="14.25" customHeight="1" thickBot="1">
      <c r="B25" s="285"/>
      <c r="C25" s="66"/>
      <c r="D25" s="11"/>
      <c r="E25" s="14"/>
      <c r="F25" s="134"/>
      <c r="G25" s="389">
        <f>SUM(G20:G24)</f>
        <v>-9</v>
      </c>
      <c r="H25" s="251">
        <f>SUM(H20:H24)</f>
        <v>-16</v>
      </c>
    </row>
    <row r="26" spans="2:8" ht="14.25" customHeight="1">
      <c r="B26" s="309"/>
      <c r="C26" s="310"/>
      <c r="D26" s="82"/>
      <c r="E26" s="145"/>
      <c r="F26" s="134"/>
      <c r="G26" s="243"/>
      <c r="H26" s="244"/>
    </row>
    <row r="27" spans="2:8" ht="12.75">
      <c r="B27" s="441">
        <v>13.3</v>
      </c>
      <c r="C27" s="58" t="s">
        <v>78</v>
      </c>
      <c r="F27" s="141"/>
      <c r="G27" s="378"/>
      <c r="H27" s="242"/>
    </row>
    <row r="28" spans="2:8" ht="12.75">
      <c r="B28" s="285"/>
      <c r="C28" s="54" t="s">
        <v>19</v>
      </c>
      <c r="D28" s="311"/>
      <c r="E28" s="312"/>
      <c r="F28" s="141"/>
      <c r="G28" s="177">
        <f>'IS Notes'!G10</f>
        <v>714</v>
      </c>
      <c r="H28" s="178">
        <v>819</v>
      </c>
    </row>
    <row r="29" spans="2:8" ht="12.75">
      <c r="B29" s="285"/>
      <c r="C29" s="25" t="s">
        <v>75</v>
      </c>
      <c r="D29" s="82"/>
      <c r="E29" s="145"/>
      <c r="F29" s="141"/>
      <c r="G29" s="177">
        <f>'IS Notes'!G23</f>
        <v>61</v>
      </c>
      <c r="H29" s="178">
        <v>46</v>
      </c>
    </row>
    <row r="30" spans="2:8" ht="12.75">
      <c r="B30" s="285"/>
      <c r="C30" s="25" t="s">
        <v>66</v>
      </c>
      <c r="D30" s="82"/>
      <c r="E30" s="145"/>
      <c r="F30" s="141"/>
      <c r="G30" s="177">
        <f>-'IS Notes'!G22</f>
        <v>9</v>
      </c>
      <c r="H30" s="250">
        <v>6</v>
      </c>
    </row>
    <row r="31" spans="2:8" ht="13.5" thickBot="1">
      <c r="B31" s="285"/>
      <c r="C31" s="66"/>
      <c r="D31" s="11"/>
      <c r="E31" s="14"/>
      <c r="F31" s="36"/>
      <c r="G31" s="189">
        <f>SUM(G28:G30)</f>
        <v>784</v>
      </c>
      <c r="H31" s="190">
        <f>SUM(H28:H30)</f>
        <v>871</v>
      </c>
    </row>
    <row r="32" spans="2:8" ht="12.75">
      <c r="B32" s="285"/>
      <c r="C32" s="66"/>
      <c r="D32" s="11"/>
      <c r="E32" s="14"/>
      <c r="F32" s="36"/>
      <c r="G32" s="179"/>
      <c r="H32" s="180"/>
    </row>
    <row r="33" spans="2:8" ht="25.5">
      <c r="B33" s="441">
        <v>13.4</v>
      </c>
      <c r="C33" s="58" t="s">
        <v>317</v>
      </c>
      <c r="F33" s="141"/>
      <c r="G33" s="378"/>
      <c r="H33" s="242"/>
    </row>
    <row r="34" spans="2:8" ht="12.75">
      <c r="B34" s="285"/>
      <c r="C34" s="53" t="s">
        <v>315</v>
      </c>
      <c r="D34" s="11"/>
      <c r="E34" s="14"/>
      <c r="F34" s="141"/>
      <c r="G34" s="182">
        <f>-673</f>
        <v>-673</v>
      </c>
      <c r="H34" s="183">
        <v>127</v>
      </c>
    </row>
    <row r="35" spans="2:8" ht="12.75">
      <c r="B35" s="285"/>
      <c r="C35" s="66" t="s">
        <v>285</v>
      </c>
      <c r="D35" s="11"/>
      <c r="E35" s="14"/>
      <c r="F35" s="141"/>
      <c r="G35" s="182">
        <f>-('BS Notes'!G18-'BS Notes'!H18)</f>
        <v>-29</v>
      </c>
      <c r="H35" s="183">
        <v>-4</v>
      </c>
    </row>
    <row r="36" spans="2:8" ht="13.5" thickBot="1">
      <c r="B36" s="285"/>
      <c r="D36" s="11"/>
      <c r="E36" s="14"/>
      <c r="F36" s="36"/>
      <c r="G36" s="202">
        <f>SUM(G34:G35)</f>
        <v>-702</v>
      </c>
      <c r="H36" s="352">
        <f>SUM(H34:H35)</f>
        <v>123</v>
      </c>
    </row>
    <row r="37" spans="2:8" ht="12.75">
      <c r="B37" s="285"/>
      <c r="D37" s="11"/>
      <c r="E37" s="14"/>
      <c r="F37" s="36"/>
      <c r="G37" s="200"/>
      <c r="H37" s="201"/>
    </row>
    <row r="38" spans="2:8" ht="12.75">
      <c r="B38" s="441">
        <v>13.5</v>
      </c>
      <c r="C38" s="58" t="s">
        <v>283</v>
      </c>
      <c r="F38" s="141"/>
      <c r="G38" s="378"/>
      <c r="H38" s="242"/>
    </row>
    <row r="39" spans="2:8" ht="12.75">
      <c r="B39" s="285"/>
      <c r="C39" s="53" t="s">
        <v>284</v>
      </c>
      <c r="D39" s="11"/>
      <c r="E39" s="14"/>
      <c r="F39" s="141"/>
      <c r="G39" s="182">
        <f>'BS Notes'!G134-'BS Notes'!H134</f>
        <v>293</v>
      </c>
      <c r="H39" s="183">
        <v>-700</v>
      </c>
    </row>
    <row r="40" spans="2:8" ht="12.75">
      <c r="B40" s="285"/>
      <c r="C40" s="66" t="s">
        <v>202</v>
      </c>
      <c r="D40" s="11"/>
      <c r="E40" s="14"/>
      <c r="F40" s="141"/>
      <c r="G40" s="182">
        <f>'IS Notes'!G28</f>
        <v>9</v>
      </c>
      <c r="H40" s="183">
        <v>6</v>
      </c>
    </row>
    <row r="41" spans="2:8" ht="12.75">
      <c r="B41" s="285"/>
      <c r="C41" s="53" t="s">
        <v>205</v>
      </c>
      <c r="F41" s="141"/>
      <c r="G41" s="370">
        <f>'BS Notes'!G136-'BS Notes'!H136</f>
        <v>-7</v>
      </c>
      <c r="H41" s="183">
        <v>-20</v>
      </c>
    </row>
    <row r="42" spans="2:8" ht="13.5" thickBot="1">
      <c r="B42" s="285"/>
      <c r="D42" s="11"/>
      <c r="E42" s="14"/>
      <c r="F42" s="36"/>
      <c r="G42" s="202">
        <f>SUM(G39:G41)</f>
        <v>295</v>
      </c>
      <c r="H42" s="352">
        <f>SUM(H39:H41)</f>
        <v>-714</v>
      </c>
    </row>
    <row r="43" spans="2:8" ht="12.75">
      <c r="B43" s="285"/>
      <c r="F43" s="36"/>
      <c r="G43" s="243"/>
      <c r="H43" s="180"/>
    </row>
    <row r="44" spans="2:8" ht="12.75">
      <c r="B44" s="441">
        <v>13.6</v>
      </c>
      <c r="C44" s="58" t="s">
        <v>109</v>
      </c>
      <c r="F44" s="36"/>
      <c r="G44" s="243"/>
      <c r="H44" s="244"/>
    </row>
    <row r="45" spans="2:8" ht="12.75">
      <c r="B45" s="285"/>
      <c r="C45" s="66" t="s">
        <v>76</v>
      </c>
      <c r="D45" s="82"/>
      <c r="E45" s="145"/>
      <c r="F45" s="36"/>
      <c r="G45" s="390">
        <f>'IS Notes'!G29</f>
        <v>-77</v>
      </c>
      <c r="H45" s="252">
        <f>'IS Notes'!H29</f>
        <v>-80</v>
      </c>
    </row>
    <row r="46" spans="3:8" ht="12.75">
      <c r="C46" s="66" t="s">
        <v>202</v>
      </c>
      <c r="D46" s="82"/>
      <c r="E46" s="145"/>
      <c r="F46" s="36"/>
      <c r="G46" s="391">
        <f>-'IS Notes'!G28</f>
        <v>-9</v>
      </c>
      <c r="H46" s="362">
        <f>-'IS Notes'!H28</f>
        <v>-6</v>
      </c>
    </row>
    <row r="47" spans="3:8" ht="13.5" thickBot="1">
      <c r="C47" s="66"/>
      <c r="D47" s="11"/>
      <c r="E47" s="14"/>
      <c r="F47" s="36"/>
      <c r="G47" s="392">
        <f>SUM(G45:G46)</f>
        <v>-86</v>
      </c>
      <c r="H47" s="251">
        <f>SUM(H45:H46)</f>
        <v>-86</v>
      </c>
    </row>
    <row r="48" spans="3:8" ht="12.75">
      <c r="C48" s="66"/>
      <c r="D48" s="82"/>
      <c r="E48" s="145"/>
      <c r="F48" s="36"/>
      <c r="G48" s="243"/>
      <c r="H48" s="244"/>
    </row>
    <row r="49" spans="6:8" ht="12.75">
      <c r="F49" s="141"/>
      <c r="G49" s="27"/>
      <c r="H49" s="33"/>
    </row>
    <row r="50" spans="6:8" ht="12.75">
      <c r="F50" s="141"/>
      <c r="G50" s="27"/>
      <c r="H50" s="33"/>
    </row>
    <row r="51" spans="6:8" ht="12.75">
      <c r="F51" s="141"/>
      <c r="G51" s="27"/>
      <c r="H51" s="33"/>
    </row>
    <row r="52" spans="6:8" ht="12.75">
      <c r="F52" s="141"/>
      <c r="G52" s="27"/>
      <c r="H52" s="33"/>
    </row>
    <row r="53" spans="6:8" ht="12.75">
      <c r="F53" s="141"/>
      <c r="G53" s="27"/>
      <c r="H53" s="33"/>
    </row>
    <row r="54" spans="6:8" ht="12.75">
      <c r="F54" s="141"/>
      <c r="G54" s="27"/>
      <c r="H54" s="33"/>
    </row>
    <row r="55" spans="6:8" ht="12.75">
      <c r="F55" s="141"/>
      <c r="G55" s="61"/>
      <c r="H55" s="33"/>
    </row>
    <row r="56" spans="6:8" ht="12.75">
      <c r="F56" s="141"/>
      <c r="G56" s="61"/>
      <c r="H56" s="33"/>
    </row>
    <row r="57" spans="3:8" ht="12.75">
      <c r="C57" s="66"/>
      <c r="D57" s="310"/>
      <c r="E57" s="145"/>
      <c r="F57" s="141"/>
      <c r="G57" s="61"/>
      <c r="H57" s="33"/>
    </row>
    <row r="58" spans="3:8" ht="12.75">
      <c r="C58" s="66"/>
      <c r="D58" s="310"/>
      <c r="E58" s="145"/>
      <c r="F58" s="141"/>
      <c r="G58" s="61"/>
      <c r="H58" s="33"/>
    </row>
    <row r="59" spans="3:8" ht="12.75">
      <c r="C59" s="66"/>
      <c r="D59" s="310"/>
      <c r="E59" s="145"/>
      <c r="F59" s="141"/>
      <c r="G59" s="61"/>
      <c r="H59" s="33"/>
    </row>
    <row r="60" spans="3:8" ht="12.75">
      <c r="C60" s="66"/>
      <c r="D60" s="310"/>
      <c r="E60" s="145"/>
      <c r="F60" s="141"/>
      <c r="G60" s="61"/>
      <c r="H60" s="33"/>
    </row>
    <row r="61" spans="3:8" ht="12.75">
      <c r="C61" s="66"/>
      <c r="D61" s="310"/>
      <c r="E61" s="145"/>
      <c r="F61" s="141"/>
      <c r="G61" s="61"/>
      <c r="H61" s="33"/>
    </row>
    <row r="62" spans="3:8" ht="12.75">
      <c r="C62" s="66"/>
      <c r="D62" s="310"/>
      <c r="E62" s="145"/>
      <c r="F62" s="141"/>
      <c r="G62" s="61"/>
      <c r="H62" s="33"/>
    </row>
    <row r="63" spans="3:8" ht="12.75">
      <c r="C63" s="66"/>
      <c r="D63" s="310"/>
      <c r="E63" s="145"/>
      <c r="F63" s="61"/>
      <c r="G63" s="61"/>
      <c r="H63" s="33"/>
    </row>
    <row r="64" spans="3:8" ht="12.75">
      <c r="C64" s="66"/>
      <c r="D64" s="310"/>
      <c r="E64" s="145"/>
      <c r="F64" s="61"/>
      <c r="G64" s="61"/>
      <c r="H64" s="33"/>
    </row>
    <row r="65" spans="3:8" ht="12.75">
      <c r="C65" s="66"/>
      <c r="D65" s="310"/>
      <c r="E65" s="145"/>
      <c r="F65" s="61"/>
      <c r="G65" s="61"/>
      <c r="H65" s="33"/>
    </row>
    <row r="66" spans="3:8" ht="12.75">
      <c r="C66" s="66"/>
      <c r="D66" s="310"/>
      <c r="E66" s="145"/>
      <c r="F66" s="61"/>
      <c r="G66" s="61"/>
      <c r="H66" s="33"/>
    </row>
    <row r="67" spans="3:8" ht="12.75">
      <c r="C67" s="66"/>
      <c r="D67" s="310"/>
      <c r="E67" s="145"/>
      <c r="F67" s="61"/>
      <c r="G67" s="61"/>
      <c r="H67" s="33"/>
    </row>
    <row r="68" spans="3:8" ht="12.75">
      <c r="C68" s="66"/>
      <c r="D68" s="310"/>
      <c r="E68" s="145"/>
      <c r="F68" s="61"/>
      <c r="G68" s="61"/>
      <c r="H68" s="33"/>
    </row>
    <row r="69" spans="3:8" ht="12.75">
      <c r="C69" s="66"/>
      <c r="D69" s="310"/>
      <c r="E69" s="145"/>
      <c r="F69" s="61"/>
      <c r="G69" s="61"/>
      <c r="H69" s="33"/>
    </row>
    <row r="70" spans="3:8" ht="12.75">
      <c r="C70" s="66"/>
      <c r="D70" s="310"/>
      <c r="E70" s="145"/>
      <c r="F70" s="61"/>
      <c r="G70" s="61"/>
      <c r="H70" s="33"/>
    </row>
    <row r="71" spans="3:8" ht="12.75">
      <c r="C71" s="66"/>
      <c r="D71" s="310"/>
      <c r="E71" s="145"/>
      <c r="F71" s="61"/>
      <c r="G71" s="61"/>
      <c r="H71" s="33"/>
    </row>
    <row r="72" spans="3:8" ht="12.75">
      <c r="C72" s="66"/>
      <c r="D72" s="310"/>
      <c r="E72" s="145"/>
      <c r="F72" s="61"/>
      <c r="G72" s="61"/>
      <c r="H72" s="33"/>
    </row>
    <row r="73" spans="3:8" ht="12.75">
      <c r="C73" s="66"/>
      <c r="D73" s="310"/>
      <c r="E73" s="145"/>
      <c r="F73" s="61"/>
      <c r="G73" s="61"/>
      <c r="H73" s="33"/>
    </row>
    <row r="74" spans="3:8" ht="12.75">
      <c r="C74" s="66"/>
      <c r="D74" s="310"/>
      <c r="E74" s="145"/>
      <c r="F74" s="61"/>
      <c r="G74" s="61"/>
      <c r="H74" s="33"/>
    </row>
    <row r="75" spans="3:8" ht="12.75">
      <c r="C75" s="66"/>
      <c r="D75" s="310"/>
      <c r="E75" s="145"/>
      <c r="F75" s="61"/>
      <c r="G75" s="61"/>
      <c r="H75" s="33"/>
    </row>
    <row r="76" spans="3:8" ht="12.75">
      <c r="C76" s="66"/>
      <c r="D76" s="310"/>
      <c r="E76" s="145"/>
      <c r="F76" s="61"/>
      <c r="G76" s="61"/>
      <c r="H76" s="33"/>
    </row>
    <row r="77" spans="3:8" ht="12.75">
      <c r="C77" s="66"/>
      <c r="D77" s="310"/>
      <c r="E77" s="145"/>
      <c r="F77" s="61"/>
      <c r="G77" s="61"/>
      <c r="H77" s="33"/>
    </row>
    <row r="78" spans="3:8" ht="12.75">
      <c r="C78" s="66"/>
      <c r="D78" s="310"/>
      <c r="E78" s="145"/>
      <c r="F78" s="61"/>
      <c r="G78" s="61"/>
      <c r="H78" s="33"/>
    </row>
    <row r="79" spans="3:8" ht="12.75">
      <c r="C79" s="66"/>
      <c r="D79" s="310"/>
      <c r="E79" s="145"/>
      <c r="F79" s="61"/>
      <c r="G79" s="61"/>
      <c r="H79" s="33"/>
    </row>
    <row r="80" spans="3:8" ht="12.75">
      <c r="C80" s="66"/>
      <c r="D80" s="310"/>
      <c r="E80" s="145"/>
      <c r="F80" s="61"/>
      <c r="G80" s="61"/>
      <c r="H80" s="33"/>
    </row>
    <row r="81" spans="3:8" ht="12.75">
      <c r="C81" s="66"/>
      <c r="D81" s="310"/>
      <c r="E81" s="145"/>
      <c r="F81" s="61"/>
      <c r="G81" s="61"/>
      <c r="H81" s="33"/>
    </row>
    <row r="82" spans="3:8" ht="12.75">
      <c r="C82" s="66"/>
      <c r="D82" s="310"/>
      <c r="E82" s="145"/>
      <c r="F82" s="61"/>
      <c r="G82" s="61"/>
      <c r="H82" s="33"/>
    </row>
    <row r="83" spans="3:8" ht="12.75">
      <c r="C83" s="66"/>
      <c r="D83" s="310"/>
      <c r="E83" s="145"/>
      <c r="F83" s="61"/>
      <c r="G83" s="61"/>
      <c r="H83" s="33"/>
    </row>
    <row r="84" spans="3:8" ht="12.75">
      <c r="C84" s="66"/>
      <c r="D84" s="310"/>
      <c r="E84" s="145"/>
      <c r="F84" s="61"/>
      <c r="G84" s="61"/>
      <c r="H84" s="33"/>
    </row>
    <row r="85" spans="3:8" ht="12.75">
      <c r="C85" s="66"/>
      <c r="D85" s="310"/>
      <c r="E85" s="145"/>
      <c r="F85" s="61"/>
      <c r="G85" s="61"/>
      <c r="H85" s="33"/>
    </row>
    <row r="86" spans="3:8" ht="12.75">
      <c r="C86" s="66"/>
      <c r="D86" s="310"/>
      <c r="E86" s="145"/>
      <c r="F86" s="61"/>
      <c r="G86" s="61"/>
      <c r="H86" s="33"/>
    </row>
    <row r="87" spans="3:8" ht="12.75">
      <c r="C87" s="66"/>
      <c r="D87" s="310"/>
      <c r="E87" s="145"/>
      <c r="F87" s="61"/>
      <c r="G87" s="61"/>
      <c r="H87" s="33"/>
    </row>
    <row r="88" spans="3:8" ht="12.75">
      <c r="C88" s="66"/>
      <c r="D88" s="310"/>
      <c r="E88" s="145"/>
      <c r="F88" s="61"/>
      <c r="G88" s="61"/>
      <c r="H88" s="33"/>
    </row>
    <row r="89" spans="3:8" ht="12.75">
      <c r="C89" s="66"/>
      <c r="D89" s="310"/>
      <c r="E89" s="145"/>
      <c r="F89" s="61"/>
      <c r="G89" s="61"/>
      <c r="H89" s="33"/>
    </row>
    <row r="90" spans="3:8" ht="12.75">
      <c r="C90" s="66"/>
      <c r="D90" s="310"/>
      <c r="E90" s="145"/>
      <c r="F90" s="61"/>
      <c r="G90" s="61"/>
      <c r="H90" s="33"/>
    </row>
    <row r="91" spans="3:8" ht="12.75">
      <c r="C91" s="66"/>
      <c r="D91" s="310"/>
      <c r="E91" s="145"/>
      <c r="F91" s="61"/>
      <c r="G91" s="61"/>
      <c r="H91" s="33"/>
    </row>
    <row r="92" spans="3:8" ht="12.75">
      <c r="C92" s="66"/>
      <c r="D92" s="310"/>
      <c r="E92" s="145"/>
      <c r="F92" s="61"/>
      <c r="G92" s="61"/>
      <c r="H92" s="33"/>
    </row>
    <row r="93" spans="3:8" ht="12.75">
      <c r="C93" s="66"/>
      <c r="D93" s="310"/>
      <c r="E93" s="145"/>
      <c r="F93" s="61"/>
      <c r="G93" s="61"/>
      <c r="H93" s="33"/>
    </row>
    <row r="94" spans="3:8" ht="12.75">
      <c r="C94" s="66"/>
      <c r="D94" s="310"/>
      <c r="E94" s="145"/>
      <c r="F94" s="61"/>
      <c r="G94" s="61"/>
      <c r="H94" s="33"/>
    </row>
    <row r="95" spans="3:8" ht="12.75">
      <c r="C95" s="66"/>
      <c r="D95" s="310"/>
      <c r="E95" s="145"/>
      <c r="F95" s="61"/>
      <c r="G95" s="61"/>
      <c r="H95" s="33"/>
    </row>
    <row r="96" spans="3:8" ht="12.75">
      <c r="C96" s="66"/>
      <c r="D96" s="310"/>
      <c r="E96" s="145"/>
      <c r="F96" s="61"/>
      <c r="G96" s="61"/>
      <c r="H96" s="33"/>
    </row>
    <row r="97" spans="3:8" ht="12.75">
      <c r="C97" s="66"/>
      <c r="D97" s="310"/>
      <c r="E97" s="145"/>
      <c r="F97" s="61"/>
      <c r="G97" s="61"/>
      <c r="H97" s="33"/>
    </row>
    <row r="98" spans="3:8" ht="12.75">
      <c r="C98" s="66"/>
      <c r="D98" s="310"/>
      <c r="E98" s="145"/>
      <c r="F98" s="61"/>
      <c r="G98" s="61"/>
      <c r="H98" s="33"/>
    </row>
    <row r="99" spans="3:8" ht="12.75">
      <c r="C99" s="66"/>
      <c r="D99" s="310"/>
      <c r="E99" s="145"/>
      <c r="F99" s="61"/>
      <c r="G99" s="61"/>
      <c r="H99" s="33"/>
    </row>
    <row r="100" spans="3:8" ht="12.75">
      <c r="C100" s="66"/>
      <c r="D100" s="310"/>
      <c r="E100" s="145"/>
      <c r="F100" s="61"/>
      <c r="G100" s="61"/>
      <c r="H100" s="33"/>
    </row>
    <row r="101" spans="3:8" ht="12.75">
      <c r="C101" s="66"/>
      <c r="D101" s="310"/>
      <c r="E101" s="145"/>
      <c r="F101" s="61"/>
      <c r="G101" s="61"/>
      <c r="H101" s="33"/>
    </row>
    <row r="102" spans="3:8" ht="12.75">
      <c r="C102" s="66"/>
      <c r="D102" s="310"/>
      <c r="E102" s="145"/>
      <c r="F102" s="61"/>
      <c r="G102" s="61"/>
      <c r="H102" s="33"/>
    </row>
    <row r="103" spans="3:8" ht="12.75">
      <c r="C103" s="66"/>
      <c r="D103" s="310"/>
      <c r="E103" s="145"/>
      <c r="F103" s="61"/>
      <c r="G103" s="61"/>
      <c r="H103" s="33"/>
    </row>
    <row r="104" spans="3:8" ht="12.75">
      <c r="C104" s="66"/>
      <c r="D104" s="310"/>
      <c r="E104" s="145"/>
      <c r="F104" s="61"/>
      <c r="G104" s="61"/>
      <c r="H104" s="33"/>
    </row>
    <row r="105" spans="3:8" ht="12.75">
      <c r="C105" s="66"/>
      <c r="D105" s="310"/>
      <c r="E105" s="145"/>
      <c r="F105" s="61"/>
      <c r="G105" s="61"/>
      <c r="H105" s="33"/>
    </row>
    <row r="106" spans="3:8" ht="12.75">
      <c r="C106" s="66"/>
      <c r="D106" s="310"/>
      <c r="E106" s="145"/>
      <c r="F106" s="61"/>
      <c r="G106" s="61"/>
      <c r="H106" s="33"/>
    </row>
    <row r="107" spans="3:8" ht="12.75">
      <c r="C107" s="66"/>
      <c r="D107" s="310"/>
      <c r="E107" s="145"/>
      <c r="F107" s="61"/>
      <c r="G107" s="61"/>
      <c r="H107" s="33"/>
    </row>
    <row r="108" spans="3:8" ht="12.75">
      <c r="C108" s="66"/>
      <c r="D108" s="310"/>
      <c r="E108" s="145"/>
      <c r="F108" s="61"/>
      <c r="G108" s="61"/>
      <c r="H108" s="33"/>
    </row>
    <row r="109" spans="3:8" ht="12.75">
      <c r="C109" s="66"/>
      <c r="D109" s="310"/>
      <c r="E109" s="145"/>
      <c r="F109" s="61"/>
      <c r="G109" s="61"/>
      <c r="H109" s="33"/>
    </row>
    <row r="110" spans="3:8" ht="12.75">
      <c r="C110" s="66"/>
      <c r="D110" s="310"/>
      <c r="E110" s="145"/>
      <c r="F110" s="61"/>
      <c r="G110" s="61"/>
      <c r="H110" s="33"/>
    </row>
    <row r="111" spans="3:8" ht="12.75">
      <c r="C111" s="66"/>
      <c r="D111" s="310"/>
      <c r="E111" s="145"/>
      <c r="F111" s="61"/>
      <c r="G111" s="61"/>
      <c r="H111" s="33"/>
    </row>
    <row r="112" spans="3:8" ht="12.75">
      <c r="C112" s="66"/>
      <c r="D112" s="310"/>
      <c r="E112" s="145"/>
      <c r="F112" s="61"/>
      <c r="G112" s="61"/>
      <c r="H112" s="33"/>
    </row>
    <row r="113" spans="3:8" ht="12.75">
      <c r="C113" s="66"/>
      <c r="D113" s="310"/>
      <c r="E113" s="145"/>
      <c r="F113" s="61"/>
      <c r="G113" s="61"/>
      <c r="H113" s="33"/>
    </row>
    <row r="114" spans="3:8" ht="12.75">
      <c r="C114" s="66"/>
      <c r="D114" s="310"/>
      <c r="E114" s="145"/>
      <c r="F114" s="61"/>
      <c r="G114" s="61"/>
      <c r="H114" s="33"/>
    </row>
    <row r="115" spans="3:8" ht="12.75">
      <c r="C115" s="66"/>
      <c r="D115" s="310"/>
      <c r="E115" s="145"/>
      <c r="F115" s="61"/>
      <c r="G115" s="61"/>
      <c r="H115" s="33"/>
    </row>
    <row r="116" spans="3:8" ht="12.75">
      <c r="C116" s="66"/>
      <c r="D116" s="310"/>
      <c r="E116" s="145"/>
      <c r="F116" s="61"/>
      <c r="G116" s="61"/>
      <c r="H116" s="33"/>
    </row>
    <row r="117" spans="3:8" ht="12.75">
      <c r="C117" s="66"/>
      <c r="D117" s="310"/>
      <c r="E117" s="145"/>
      <c r="F117" s="61"/>
      <c r="G117" s="61"/>
      <c r="H117" s="33"/>
    </row>
    <row r="118" spans="3:8" ht="12.75">
      <c r="C118" s="66"/>
      <c r="D118" s="310"/>
      <c r="E118" s="145"/>
      <c r="F118" s="61"/>
      <c r="G118" s="61"/>
      <c r="H118" s="33"/>
    </row>
    <row r="119" spans="3:8" ht="12.75">
      <c r="C119" s="66"/>
      <c r="D119" s="310"/>
      <c r="E119" s="145"/>
      <c r="F119" s="61"/>
      <c r="G119" s="61"/>
      <c r="H119" s="33"/>
    </row>
    <row r="120" spans="3:8" ht="12.75">
      <c r="C120" s="66"/>
      <c r="D120" s="310"/>
      <c r="E120" s="145"/>
      <c r="F120" s="61"/>
      <c r="G120" s="61"/>
      <c r="H120" s="33"/>
    </row>
    <row r="121" spans="3:8" ht="12.75">
      <c r="C121" s="66"/>
      <c r="D121" s="310"/>
      <c r="E121" s="145"/>
      <c r="F121" s="61"/>
      <c r="G121" s="61"/>
      <c r="H121" s="33"/>
    </row>
    <row r="122" spans="3:8" ht="12.75">
      <c r="C122" s="66"/>
      <c r="D122" s="310"/>
      <c r="E122" s="145"/>
      <c r="F122" s="61"/>
      <c r="G122" s="61"/>
      <c r="H122" s="33"/>
    </row>
    <row r="123" spans="3:8" ht="12.75">
      <c r="C123" s="66"/>
      <c r="D123" s="310"/>
      <c r="E123" s="145"/>
      <c r="F123" s="61"/>
      <c r="G123" s="61"/>
      <c r="H123" s="33"/>
    </row>
    <row r="124" spans="3:8" ht="12.75">
      <c r="C124" s="66"/>
      <c r="D124" s="310"/>
      <c r="E124" s="145"/>
      <c r="F124" s="61"/>
      <c r="G124" s="61"/>
      <c r="H124" s="33"/>
    </row>
    <row r="125" spans="3:8" ht="12.75">
      <c r="C125" s="66"/>
      <c r="D125" s="310"/>
      <c r="E125" s="145"/>
      <c r="F125" s="61"/>
      <c r="G125" s="61"/>
      <c r="H125" s="33"/>
    </row>
    <row r="126" spans="3:8" ht="12.75">
      <c r="C126" s="66"/>
      <c r="D126" s="310"/>
      <c r="E126" s="145"/>
      <c r="F126" s="61"/>
      <c r="G126" s="61"/>
      <c r="H126" s="33"/>
    </row>
    <row r="127" spans="3:8" ht="12.75">
      <c r="C127" s="66"/>
      <c r="D127" s="310"/>
      <c r="E127" s="145"/>
      <c r="F127" s="61"/>
      <c r="G127" s="61"/>
      <c r="H127" s="33"/>
    </row>
    <row r="128" spans="3:8" ht="12.75">
      <c r="C128" s="66"/>
      <c r="D128" s="310"/>
      <c r="E128" s="145"/>
      <c r="F128" s="61"/>
      <c r="G128" s="61"/>
      <c r="H128" s="33"/>
    </row>
    <row r="129" spans="3:8" ht="12.75">
      <c r="C129" s="66"/>
      <c r="D129" s="310"/>
      <c r="E129" s="145"/>
      <c r="F129" s="61"/>
      <c r="G129" s="61"/>
      <c r="H129" s="33"/>
    </row>
    <row r="130" spans="3:8" ht="12.75">
      <c r="C130" s="66"/>
      <c r="D130" s="310"/>
      <c r="E130" s="145"/>
      <c r="F130" s="61"/>
      <c r="G130" s="61"/>
      <c r="H130" s="33"/>
    </row>
    <row r="131" spans="3:8" ht="12.75">
      <c r="C131" s="66"/>
      <c r="D131" s="310"/>
      <c r="E131" s="145"/>
      <c r="F131" s="61"/>
      <c r="G131" s="61"/>
      <c r="H131" s="33"/>
    </row>
    <row r="132" spans="3:8" ht="12.75">
      <c r="C132" s="66"/>
      <c r="D132" s="310"/>
      <c r="E132" s="145"/>
      <c r="F132" s="61"/>
      <c r="G132" s="61"/>
      <c r="H132" s="33"/>
    </row>
    <row r="133" spans="3:8" ht="12.75">
      <c r="C133" s="66"/>
      <c r="D133" s="310"/>
      <c r="E133" s="145"/>
      <c r="F133" s="61"/>
      <c r="G133" s="61"/>
      <c r="H133" s="33"/>
    </row>
    <row r="134" spans="3:8" ht="12.75">
      <c r="C134" s="66"/>
      <c r="D134" s="310"/>
      <c r="E134" s="145"/>
      <c r="F134" s="61"/>
      <c r="G134" s="61"/>
      <c r="H134" s="33"/>
    </row>
    <row r="135" spans="3:8" ht="12.75">
      <c r="C135" s="66"/>
      <c r="D135" s="310"/>
      <c r="E135" s="145"/>
      <c r="F135" s="61"/>
      <c r="G135" s="61"/>
      <c r="H135" s="33"/>
    </row>
    <row r="136" spans="3:8" ht="12.75">
      <c r="C136" s="66"/>
      <c r="D136" s="310"/>
      <c r="E136" s="145"/>
      <c r="F136" s="61"/>
      <c r="G136" s="61"/>
      <c r="H136" s="33"/>
    </row>
    <row r="137" spans="3:8" ht="12.75">
      <c r="C137" s="66"/>
      <c r="D137" s="310"/>
      <c r="E137" s="145"/>
      <c r="F137" s="61"/>
      <c r="G137" s="61"/>
      <c r="H137" s="33"/>
    </row>
    <row r="138" spans="3:8" ht="12.75">
      <c r="C138" s="66"/>
      <c r="D138" s="310"/>
      <c r="E138" s="145"/>
      <c r="F138" s="61"/>
      <c r="G138" s="61"/>
      <c r="H138" s="33"/>
    </row>
    <row r="139" spans="3:8" ht="12.75">
      <c r="C139" s="66"/>
      <c r="D139" s="310"/>
      <c r="E139" s="145"/>
      <c r="F139" s="61"/>
      <c r="G139" s="61"/>
      <c r="H139" s="33"/>
    </row>
    <row r="140" spans="3:8" ht="12.75">
      <c r="C140" s="66"/>
      <c r="D140" s="310"/>
      <c r="E140" s="145"/>
      <c r="F140" s="61"/>
      <c r="G140" s="61"/>
      <c r="H140" s="33"/>
    </row>
    <row r="141" spans="3:8" ht="12.75">
      <c r="C141" s="66"/>
      <c r="D141" s="310"/>
      <c r="E141" s="145"/>
      <c r="F141" s="61"/>
      <c r="G141" s="61"/>
      <c r="H141" s="33"/>
    </row>
    <row r="142" spans="3:8" ht="12.75">
      <c r="C142" s="66"/>
      <c r="D142" s="310"/>
      <c r="E142" s="145"/>
      <c r="F142" s="61"/>
      <c r="G142" s="61"/>
      <c r="H142" s="33"/>
    </row>
    <row r="143" spans="3:8" ht="12.75">
      <c r="C143" s="66"/>
      <c r="D143" s="310"/>
      <c r="E143" s="145"/>
      <c r="F143" s="61"/>
      <c r="G143" s="61"/>
      <c r="H143" s="33"/>
    </row>
    <row r="144" spans="3:8" ht="12.75">
      <c r="C144" s="66"/>
      <c r="D144" s="310"/>
      <c r="E144" s="145"/>
      <c r="F144" s="61"/>
      <c r="G144" s="61"/>
      <c r="H144" s="33"/>
    </row>
    <row r="145" spans="3:8" ht="12.75">
      <c r="C145" s="66"/>
      <c r="D145" s="310"/>
      <c r="E145" s="145"/>
      <c r="F145" s="61"/>
      <c r="G145" s="61"/>
      <c r="H145" s="33"/>
    </row>
    <row r="146" spans="3:8" ht="12.75">
      <c r="C146" s="66"/>
      <c r="D146" s="310"/>
      <c r="E146" s="145"/>
      <c r="F146" s="61"/>
      <c r="G146" s="61"/>
      <c r="H146" s="33"/>
    </row>
    <row r="147" spans="3:8" ht="12.75">
      <c r="C147" s="66"/>
      <c r="D147" s="310"/>
      <c r="E147" s="145"/>
      <c r="F147" s="61"/>
      <c r="G147" s="61"/>
      <c r="H147" s="33"/>
    </row>
    <row r="148" spans="3:8" ht="12.75">
      <c r="C148" s="66"/>
      <c r="D148" s="310"/>
      <c r="E148" s="145"/>
      <c r="F148" s="61"/>
      <c r="G148" s="61"/>
      <c r="H148" s="33"/>
    </row>
    <row r="149" spans="3:8" ht="12.75">
      <c r="C149" s="66"/>
      <c r="D149" s="310"/>
      <c r="E149" s="145"/>
      <c r="F149" s="61"/>
      <c r="G149" s="61"/>
      <c r="H149" s="33"/>
    </row>
    <row r="150" spans="3:8" ht="12.75">
      <c r="C150" s="66"/>
      <c r="D150" s="310"/>
      <c r="E150" s="145"/>
      <c r="F150" s="61"/>
      <c r="G150" s="61"/>
      <c r="H150" s="33"/>
    </row>
    <row r="151" spans="3:8" ht="12.75">
      <c r="C151" s="66"/>
      <c r="D151" s="310"/>
      <c r="E151" s="145"/>
      <c r="F151" s="61"/>
      <c r="G151" s="61"/>
      <c r="H151" s="33"/>
    </row>
    <row r="152" spans="3:8" ht="12.75">
      <c r="C152" s="66"/>
      <c r="D152" s="310"/>
      <c r="E152" s="145"/>
      <c r="F152" s="61"/>
      <c r="G152" s="61"/>
      <c r="H152" s="33"/>
    </row>
    <row r="153" spans="3:8" ht="12.75">
      <c r="C153" s="66"/>
      <c r="D153" s="310"/>
      <c r="E153" s="145"/>
      <c r="F153" s="61"/>
      <c r="G153" s="61"/>
      <c r="H153" s="33"/>
    </row>
    <row r="154" spans="3:8" ht="12.75">
      <c r="C154" s="66"/>
      <c r="D154" s="310"/>
      <c r="E154" s="145"/>
      <c r="F154" s="61"/>
      <c r="G154" s="61"/>
      <c r="H154" s="33"/>
    </row>
    <row r="155" spans="3:8" ht="12.75">
      <c r="C155" s="66"/>
      <c r="D155" s="310"/>
      <c r="E155" s="145"/>
      <c r="F155" s="61"/>
      <c r="G155" s="61"/>
      <c r="H155" s="33"/>
    </row>
    <row r="156" spans="3:8" ht="12.75">
      <c r="C156" s="66"/>
      <c r="D156" s="310"/>
      <c r="E156" s="145"/>
      <c r="F156" s="61"/>
      <c r="G156" s="61"/>
      <c r="H156" s="33"/>
    </row>
    <row r="157" spans="3:8" ht="12.75">
      <c r="C157" s="66"/>
      <c r="D157" s="310"/>
      <c r="E157" s="145"/>
      <c r="F157" s="61"/>
      <c r="G157" s="61"/>
      <c r="H157" s="33"/>
    </row>
    <row r="158" spans="3:8" ht="12.75">
      <c r="C158" s="66"/>
      <c r="D158" s="310"/>
      <c r="E158" s="145"/>
      <c r="F158" s="61"/>
      <c r="G158" s="61"/>
      <c r="H158" s="33"/>
    </row>
    <row r="159" spans="3:8" ht="12.75">
      <c r="C159" s="66"/>
      <c r="D159" s="310"/>
      <c r="E159" s="145"/>
      <c r="F159" s="61"/>
      <c r="G159" s="61"/>
      <c r="H159" s="33"/>
    </row>
    <row r="160" spans="3:8" ht="12.75">
      <c r="C160" s="66"/>
      <c r="D160" s="310"/>
      <c r="E160" s="145"/>
      <c r="F160" s="61"/>
      <c r="G160" s="61"/>
      <c r="H160" s="33"/>
    </row>
    <row r="161" spans="3:8" ht="12.75">
      <c r="C161" s="66"/>
      <c r="D161" s="310"/>
      <c r="E161" s="145"/>
      <c r="F161" s="61"/>
      <c r="G161" s="61"/>
      <c r="H161" s="33"/>
    </row>
    <row r="162" spans="3:8" ht="12.75">
      <c r="C162" s="66"/>
      <c r="D162" s="310"/>
      <c r="E162" s="145"/>
      <c r="F162" s="61"/>
      <c r="G162" s="61"/>
      <c r="H162" s="33"/>
    </row>
    <row r="163" spans="3:8" ht="12.75">
      <c r="C163" s="66"/>
      <c r="D163" s="310"/>
      <c r="E163" s="145"/>
      <c r="F163" s="61"/>
      <c r="G163" s="61"/>
      <c r="H163" s="33"/>
    </row>
    <row r="164" spans="3:8" ht="12.75">
      <c r="C164" s="66"/>
      <c r="D164" s="310"/>
      <c r="E164" s="145"/>
      <c r="F164" s="61"/>
      <c r="G164" s="61"/>
      <c r="H164" s="33"/>
    </row>
    <row r="165" spans="3:8" ht="12.75">
      <c r="C165" s="66"/>
      <c r="D165" s="310"/>
      <c r="E165" s="145"/>
      <c r="F165" s="61"/>
      <c r="G165" s="61"/>
      <c r="H165" s="33"/>
    </row>
    <row r="166" spans="3:8" ht="12.75">
      <c r="C166" s="66"/>
      <c r="D166" s="310"/>
      <c r="E166" s="145"/>
      <c r="F166" s="61"/>
      <c r="G166" s="61"/>
      <c r="H166" s="33"/>
    </row>
    <row r="167" spans="3:8" ht="12.75">
      <c r="C167" s="66"/>
      <c r="D167" s="310"/>
      <c r="E167" s="145"/>
      <c r="F167" s="61"/>
      <c r="G167" s="61"/>
      <c r="H167" s="33"/>
    </row>
    <row r="168" spans="3:8" ht="12.75">
      <c r="C168" s="66"/>
      <c r="D168" s="310"/>
      <c r="E168" s="145"/>
      <c r="F168" s="61"/>
      <c r="G168" s="61"/>
      <c r="H168" s="33"/>
    </row>
    <row r="169" spans="3:8" ht="12.75">
      <c r="C169" s="66"/>
      <c r="D169" s="310"/>
      <c r="E169" s="145"/>
      <c r="F169" s="61"/>
      <c r="G169" s="61"/>
      <c r="H169" s="33"/>
    </row>
    <row r="170" spans="3:8" ht="12.75">
      <c r="C170" s="66"/>
      <c r="D170" s="310"/>
      <c r="E170" s="145"/>
      <c r="F170" s="61"/>
      <c r="G170" s="61"/>
      <c r="H170" s="33"/>
    </row>
    <row r="171" spans="3:8" ht="12.75">
      <c r="C171" s="66"/>
      <c r="D171" s="310"/>
      <c r="E171" s="145"/>
      <c r="F171" s="61"/>
      <c r="G171" s="61"/>
      <c r="H171" s="33"/>
    </row>
    <row r="172" spans="3:8" ht="12.75">
      <c r="C172" s="66"/>
      <c r="D172" s="310"/>
      <c r="E172" s="145"/>
      <c r="F172" s="61"/>
      <c r="G172" s="61"/>
      <c r="H172" s="33"/>
    </row>
    <row r="173" spans="3:8" ht="12.75">
      <c r="C173" s="66"/>
      <c r="D173" s="310"/>
      <c r="E173" s="145"/>
      <c r="F173" s="61"/>
      <c r="G173" s="61"/>
      <c r="H173" s="33"/>
    </row>
    <row r="174" spans="3:8" ht="12.75">
      <c r="C174" s="66"/>
      <c r="D174" s="310"/>
      <c r="E174" s="145"/>
      <c r="F174" s="61"/>
      <c r="G174" s="61"/>
      <c r="H174" s="33"/>
    </row>
    <row r="175" spans="3:8" ht="12.75">
      <c r="C175" s="66"/>
      <c r="D175" s="310"/>
      <c r="E175" s="145"/>
      <c r="F175" s="61"/>
      <c r="G175" s="61"/>
      <c r="H175" s="33"/>
    </row>
    <row r="176" spans="3:8" ht="12.75">
      <c r="C176" s="66"/>
      <c r="D176" s="310"/>
      <c r="E176" s="145"/>
      <c r="F176" s="61"/>
      <c r="G176" s="61"/>
      <c r="H176" s="33"/>
    </row>
    <row r="177" spans="3:8" ht="12.75">
      <c r="C177" s="66"/>
      <c r="D177" s="310"/>
      <c r="E177" s="145"/>
      <c r="F177" s="61"/>
      <c r="G177" s="61"/>
      <c r="H177" s="33"/>
    </row>
    <row r="178" spans="3:8" ht="12.75">
      <c r="C178" s="66"/>
      <c r="D178" s="310"/>
      <c r="E178" s="145"/>
      <c r="F178" s="61"/>
      <c r="G178" s="61"/>
      <c r="H178" s="33"/>
    </row>
    <row r="179" spans="3:8" ht="12.75">
      <c r="C179" s="66"/>
      <c r="D179" s="310"/>
      <c r="E179" s="145"/>
      <c r="F179" s="61"/>
      <c r="G179" s="61"/>
      <c r="H179" s="33"/>
    </row>
    <row r="180" spans="3:8" ht="12.75">
      <c r="C180" s="66"/>
      <c r="D180" s="310"/>
      <c r="E180" s="145"/>
      <c r="F180" s="61"/>
      <c r="G180" s="61"/>
      <c r="H180" s="33"/>
    </row>
    <row r="181" spans="3:8" ht="12.75">
      <c r="C181" s="66"/>
      <c r="D181" s="310"/>
      <c r="E181" s="145"/>
      <c r="F181" s="61"/>
      <c r="G181" s="61"/>
      <c r="H181" s="33"/>
    </row>
    <row r="182" spans="3:8" ht="12.75">
      <c r="C182" s="66"/>
      <c r="D182" s="310"/>
      <c r="E182" s="145"/>
      <c r="F182" s="61"/>
      <c r="G182" s="61"/>
      <c r="H182" s="33"/>
    </row>
    <row r="183" spans="3:8" ht="12.75">
      <c r="C183" s="66"/>
      <c r="D183" s="310"/>
      <c r="E183" s="145"/>
      <c r="F183" s="61"/>
      <c r="G183" s="61"/>
      <c r="H183" s="33"/>
    </row>
    <row r="184" spans="3:8" ht="12.75">
      <c r="C184" s="66"/>
      <c r="D184" s="310"/>
      <c r="E184" s="145"/>
      <c r="F184" s="61"/>
      <c r="G184" s="61"/>
      <c r="H184" s="33"/>
    </row>
    <row r="185" spans="3:8" ht="12.75">
      <c r="C185" s="66"/>
      <c r="D185" s="310"/>
      <c r="E185" s="145"/>
      <c r="F185" s="61"/>
      <c r="G185" s="61"/>
      <c r="H185" s="33"/>
    </row>
    <row r="186" spans="3:8" ht="12.75">
      <c r="C186" s="66"/>
      <c r="D186" s="310"/>
      <c r="E186" s="145"/>
      <c r="F186" s="61"/>
      <c r="G186" s="61"/>
      <c r="H186" s="33"/>
    </row>
    <row r="187" spans="3:8" ht="12.75">
      <c r="C187" s="66"/>
      <c r="D187" s="310"/>
      <c r="E187" s="145"/>
      <c r="F187" s="61"/>
      <c r="G187" s="61"/>
      <c r="H187" s="33"/>
    </row>
    <row r="188" spans="3:8" ht="12.75">
      <c r="C188" s="66"/>
      <c r="D188" s="310"/>
      <c r="E188" s="145"/>
      <c r="F188" s="61"/>
      <c r="G188" s="61"/>
      <c r="H188" s="33"/>
    </row>
    <row r="189" spans="3:8" ht="12.75">
      <c r="C189" s="66"/>
      <c r="D189" s="310"/>
      <c r="E189" s="145"/>
      <c r="F189" s="61"/>
      <c r="G189" s="61"/>
      <c r="H189" s="33"/>
    </row>
    <row r="190" spans="3:8" ht="12.75">
      <c r="C190" s="66"/>
      <c r="D190" s="310"/>
      <c r="E190" s="145"/>
      <c r="F190" s="61"/>
      <c r="G190" s="61"/>
      <c r="H190" s="33"/>
    </row>
    <row r="191" spans="3:8" ht="12.75">
      <c r="C191" s="66"/>
      <c r="D191" s="310"/>
      <c r="E191" s="145"/>
      <c r="F191" s="61"/>
      <c r="G191" s="61"/>
      <c r="H191" s="33"/>
    </row>
    <row r="192" spans="3:8" ht="12.75">
      <c r="C192" s="66"/>
      <c r="D192" s="310"/>
      <c r="E192" s="145"/>
      <c r="F192" s="61"/>
      <c r="G192" s="61"/>
      <c r="H192" s="33"/>
    </row>
    <row r="193" spans="3:8" ht="12.75">
      <c r="C193" s="66"/>
      <c r="D193" s="310"/>
      <c r="E193" s="145"/>
      <c r="F193" s="61"/>
      <c r="G193" s="61"/>
      <c r="H193" s="33"/>
    </row>
    <row r="194" spans="3:8" ht="12.75">
      <c r="C194" s="66"/>
      <c r="D194" s="310"/>
      <c r="E194" s="145"/>
      <c r="F194" s="61"/>
      <c r="G194" s="61"/>
      <c r="H194" s="33"/>
    </row>
    <row r="195" spans="3:8" ht="12.75">
      <c r="C195" s="66"/>
      <c r="D195" s="310"/>
      <c r="E195" s="145"/>
      <c r="F195" s="61"/>
      <c r="G195" s="61"/>
      <c r="H195" s="33"/>
    </row>
    <row r="196" spans="3:8" ht="12.75">
      <c r="C196" s="66"/>
      <c r="D196" s="310"/>
      <c r="E196" s="145"/>
      <c r="F196" s="61"/>
      <c r="G196" s="61"/>
      <c r="H196" s="33"/>
    </row>
    <row r="197" spans="3:8" ht="12.75">
      <c r="C197" s="66"/>
      <c r="D197" s="310"/>
      <c r="E197" s="145"/>
      <c r="F197" s="61"/>
      <c r="G197" s="61"/>
      <c r="H197" s="33"/>
    </row>
    <row r="198" spans="3:8" ht="12.75">
      <c r="C198" s="66"/>
      <c r="D198" s="310"/>
      <c r="E198" s="145"/>
      <c r="F198" s="61"/>
      <c r="G198" s="61"/>
      <c r="H198" s="33"/>
    </row>
    <row r="199" spans="3:8" ht="12.75">
      <c r="C199" s="66"/>
      <c r="D199" s="310"/>
      <c r="E199" s="145"/>
      <c r="F199" s="61"/>
      <c r="G199" s="61"/>
      <c r="H199" s="33"/>
    </row>
    <row r="200" spans="3:8" ht="12.75">
      <c r="C200" s="66"/>
      <c r="D200" s="310"/>
      <c r="E200" s="145"/>
      <c r="F200" s="61"/>
      <c r="G200" s="61"/>
      <c r="H200" s="33"/>
    </row>
    <row r="201" spans="3:8" ht="12.75">
      <c r="C201" s="66"/>
      <c r="D201" s="310"/>
      <c r="E201" s="145"/>
      <c r="F201" s="61"/>
      <c r="G201" s="61"/>
      <c r="H201" s="33"/>
    </row>
    <row r="202" spans="3:8" ht="12.75">
      <c r="C202" s="66"/>
      <c r="D202" s="310"/>
      <c r="E202" s="145"/>
      <c r="F202" s="61"/>
      <c r="G202" s="61"/>
      <c r="H202" s="33"/>
    </row>
    <row r="203" spans="3:8" ht="12.75">
      <c r="C203" s="66"/>
      <c r="D203" s="310"/>
      <c r="E203" s="145"/>
      <c r="F203" s="61"/>
      <c r="G203" s="61"/>
      <c r="H203" s="33"/>
    </row>
    <row r="204" spans="3:8" ht="12.75">
      <c r="C204" s="66"/>
      <c r="D204" s="310"/>
      <c r="E204" s="145"/>
      <c r="F204" s="61"/>
      <c r="G204" s="61"/>
      <c r="H204" s="33"/>
    </row>
    <row r="205" spans="3:8" ht="12.75">
      <c r="C205" s="66"/>
      <c r="D205" s="310"/>
      <c r="E205" s="145"/>
      <c r="F205" s="61"/>
      <c r="G205" s="61"/>
      <c r="H205" s="33"/>
    </row>
    <row r="206" spans="3:8" ht="12.75">
      <c r="C206" s="66"/>
      <c r="D206" s="310"/>
      <c r="E206" s="145"/>
      <c r="F206" s="61"/>
      <c r="G206" s="61"/>
      <c r="H206" s="33"/>
    </row>
    <row r="207" spans="3:8" ht="12.75">
      <c r="C207" s="66"/>
      <c r="D207" s="310"/>
      <c r="E207" s="145"/>
      <c r="F207" s="61"/>
      <c r="G207" s="61"/>
      <c r="H207" s="33"/>
    </row>
    <row r="208" spans="3:8" ht="12.75">
      <c r="C208" s="66"/>
      <c r="D208" s="310"/>
      <c r="E208" s="145"/>
      <c r="F208" s="61"/>
      <c r="G208" s="61"/>
      <c r="H208" s="33"/>
    </row>
    <row r="209" spans="3:8" ht="12.75">
      <c r="C209" s="66"/>
      <c r="D209" s="310"/>
      <c r="E209" s="145"/>
      <c r="F209" s="61"/>
      <c r="G209" s="61"/>
      <c r="H209" s="33"/>
    </row>
    <row r="210" spans="3:8" ht="12.75">
      <c r="C210" s="66"/>
      <c r="D210" s="310"/>
      <c r="E210" s="145"/>
      <c r="F210" s="61"/>
      <c r="G210" s="61"/>
      <c r="H210" s="33"/>
    </row>
    <row r="211" spans="3:8" ht="12.75">
      <c r="C211" s="66"/>
      <c r="D211" s="310"/>
      <c r="E211" s="145"/>
      <c r="F211" s="61"/>
      <c r="G211" s="61"/>
      <c r="H211" s="33"/>
    </row>
    <row r="212" spans="3:8" ht="12.75">
      <c r="C212" s="66"/>
      <c r="D212" s="310"/>
      <c r="E212" s="145"/>
      <c r="F212" s="61"/>
      <c r="G212" s="61"/>
      <c r="H212" s="33"/>
    </row>
    <row r="213" spans="3:8" ht="12.75">
      <c r="C213" s="66"/>
      <c r="D213" s="310"/>
      <c r="E213" s="145"/>
      <c r="F213" s="61"/>
      <c r="G213" s="61"/>
      <c r="H213" s="33"/>
    </row>
    <row r="214" spans="3:8" ht="12.75">
      <c r="C214" s="66"/>
      <c r="D214" s="310"/>
      <c r="E214" s="145"/>
      <c r="F214" s="61"/>
      <c r="G214" s="61"/>
      <c r="H214" s="33"/>
    </row>
    <row r="215" spans="3:8" ht="12.75">
      <c r="C215" s="66"/>
      <c r="D215" s="310"/>
      <c r="E215" s="145"/>
      <c r="F215" s="61"/>
      <c r="G215" s="61"/>
      <c r="H215" s="33"/>
    </row>
    <row r="216" spans="3:8" ht="12.75">
      <c r="C216" s="66"/>
      <c r="D216" s="310"/>
      <c r="E216" s="145"/>
      <c r="F216" s="61"/>
      <c r="G216" s="61"/>
      <c r="H216" s="33"/>
    </row>
    <row r="217" spans="3:8" ht="12.75">
      <c r="C217" s="66"/>
      <c r="D217" s="310"/>
      <c r="E217" s="145"/>
      <c r="F217" s="61"/>
      <c r="G217" s="61"/>
      <c r="H217" s="33"/>
    </row>
    <row r="218" spans="3:8" ht="12.75">
      <c r="C218" s="66"/>
      <c r="D218" s="310"/>
      <c r="E218" s="145"/>
      <c r="F218" s="61"/>
      <c r="G218" s="61"/>
      <c r="H218" s="33"/>
    </row>
    <row r="219" spans="3:8" ht="12.75">
      <c r="C219" s="66"/>
      <c r="D219" s="310"/>
      <c r="E219" s="145"/>
      <c r="F219" s="61"/>
      <c r="G219" s="61"/>
      <c r="H219" s="33"/>
    </row>
    <row r="220" spans="3:8" ht="12.75">
      <c r="C220" s="66"/>
      <c r="D220" s="310"/>
      <c r="E220" s="145"/>
      <c r="F220" s="61"/>
      <c r="G220" s="61"/>
      <c r="H220" s="33"/>
    </row>
    <row r="221" spans="3:8" ht="12.75">
      <c r="C221" s="66"/>
      <c r="D221" s="310"/>
      <c r="E221" s="145"/>
      <c r="F221" s="61"/>
      <c r="G221" s="61"/>
      <c r="H221" s="33"/>
    </row>
    <row r="222" spans="3:8" ht="12.75">
      <c r="C222" s="66"/>
      <c r="D222" s="310"/>
      <c r="E222" s="145"/>
      <c r="F222" s="61"/>
      <c r="G222" s="61"/>
      <c r="H222" s="33"/>
    </row>
    <row r="223" spans="3:8" ht="12.75">
      <c r="C223" s="66"/>
      <c r="D223" s="310"/>
      <c r="E223" s="145"/>
      <c r="F223" s="61"/>
      <c r="G223" s="61"/>
      <c r="H223" s="33"/>
    </row>
    <row r="224" spans="3:8" ht="12.75">
      <c r="C224" s="66"/>
      <c r="D224" s="310"/>
      <c r="E224" s="145"/>
      <c r="F224" s="61"/>
      <c r="G224" s="61"/>
      <c r="H224" s="33"/>
    </row>
    <row r="225" spans="3:8" ht="12.75">
      <c r="C225" s="66"/>
      <c r="D225" s="310"/>
      <c r="E225" s="145"/>
      <c r="F225" s="61"/>
      <c r="G225" s="61"/>
      <c r="H225" s="33"/>
    </row>
    <row r="226" spans="3:8" ht="12.75">
      <c r="C226" s="66"/>
      <c r="D226" s="310"/>
      <c r="E226" s="145"/>
      <c r="F226" s="61"/>
      <c r="G226" s="61"/>
      <c r="H226" s="33"/>
    </row>
    <row r="227" spans="3:8" ht="12.75">
      <c r="C227" s="66"/>
      <c r="D227" s="310"/>
      <c r="E227" s="145"/>
      <c r="F227" s="61"/>
      <c r="G227" s="61"/>
      <c r="H227" s="33"/>
    </row>
    <row r="228" spans="3:8" ht="12.75">
      <c r="C228" s="66"/>
      <c r="D228" s="310"/>
      <c r="E228" s="145"/>
      <c r="F228" s="61"/>
      <c r="G228" s="61"/>
      <c r="H228" s="33"/>
    </row>
    <row r="229" spans="3:8" ht="12.75">
      <c r="C229" s="66"/>
      <c r="D229" s="310"/>
      <c r="E229" s="145"/>
      <c r="F229" s="61"/>
      <c r="G229" s="61"/>
      <c r="H229" s="33"/>
    </row>
    <row r="230" spans="3:8" ht="12.75">
      <c r="C230" s="66"/>
      <c r="D230" s="310"/>
      <c r="E230" s="145"/>
      <c r="F230" s="61"/>
      <c r="G230" s="61"/>
      <c r="H230" s="33"/>
    </row>
    <row r="231" spans="3:8" ht="12.75">
      <c r="C231" s="66"/>
      <c r="D231" s="310"/>
      <c r="E231" s="145"/>
      <c r="F231" s="61"/>
      <c r="G231" s="61"/>
      <c r="H231" s="33"/>
    </row>
    <row r="232" spans="3:8" ht="12.75">
      <c r="C232" s="66"/>
      <c r="D232" s="310"/>
      <c r="E232" s="145"/>
      <c r="F232" s="61"/>
      <c r="G232" s="61"/>
      <c r="H232" s="33"/>
    </row>
    <row r="233" spans="3:8" ht="12.75">
      <c r="C233" s="66"/>
      <c r="D233" s="310"/>
      <c r="E233" s="145"/>
      <c r="F233" s="61"/>
      <c r="G233" s="61"/>
      <c r="H233" s="33"/>
    </row>
    <row r="234" spans="3:8" ht="12.75">
      <c r="C234" s="66"/>
      <c r="D234" s="310"/>
      <c r="E234" s="145"/>
      <c r="F234" s="61"/>
      <c r="G234" s="61"/>
      <c r="H234" s="33"/>
    </row>
    <row r="235" spans="3:8" ht="12.75">
      <c r="C235" s="66"/>
      <c r="D235" s="310"/>
      <c r="E235" s="145"/>
      <c r="F235" s="61"/>
      <c r="G235" s="61"/>
      <c r="H235" s="33"/>
    </row>
    <row r="236" spans="3:8" ht="12.75">
      <c r="C236" s="66"/>
      <c r="D236" s="310"/>
      <c r="E236" s="145"/>
      <c r="F236" s="61"/>
      <c r="G236" s="61"/>
      <c r="H236" s="33"/>
    </row>
    <row r="237" spans="3:8" ht="12.75">
      <c r="C237" s="66"/>
      <c r="D237" s="310"/>
      <c r="E237" s="145"/>
      <c r="F237" s="61"/>
      <c r="G237" s="61"/>
      <c r="H237" s="33"/>
    </row>
    <row r="238" spans="3:8" ht="12.75">
      <c r="C238" s="66"/>
      <c r="D238" s="310"/>
      <c r="E238" s="145"/>
      <c r="F238" s="61"/>
      <c r="G238" s="61"/>
      <c r="H238" s="33"/>
    </row>
    <row r="239" spans="3:8" ht="12.75">
      <c r="C239" s="66"/>
      <c r="D239" s="310"/>
      <c r="E239" s="145"/>
      <c r="F239" s="61"/>
      <c r="G239" s="61"/>
      <c r="H239" s="33"/>
    </row>
    <row r="240" spans="3:8" ht="12.75">
      <c r="C240" s="66"/>
      <c r="D240" s="310"/>
      <c r="E240" s="145"/>
      <c r="F240" s="61"/>
      <c r="G240" s="61"/>
      <c r="H240" s="33"/>
    </row>
    <row r="241" spans="3:8" ht="12.75">
      <c r="C241" s="66"/>
      <c r="D241" s="310"/>
      <c r="E241" s="145"/>
      <c r="F241" s="61"/>
      <c r="G241" s="61"/>
      <c r="H241" s="33"/>
    </row>
    <row r="242" spans="3:8" ht="12.75">
      <c r="C242" s="66"/>
      <c r="D242" s="310"/>
      <c r="E242" s="145"/>
      <c r="F242" s="61"/>
      <c r="G242" s="61"/>
      <c r="H242" s="33"/>
    </row>
    <row r="243" spans="3:8" ht="12.75">
      <c r="C243" s="66"/>
      <c r="D243" s="310"/>
      <c r="E243" s="145"/>
      <c r="F243" s="61"/>
      <c r="G243" s="61"/>
      <c r="H243" s="33"/>
    </row>
    <row r="244" spans="3:8" ht="12.75">
      <c r="C244" s="66"/>
      <c r="D244" s="310"/>
      <c r="E244" s="145"/>
      <c r="F244" s="61"/>
      <c r="G244" s="61"/>
      <c r="H244" s="33"/>
    </row>
    <row r="245" spans="3:8" ht="12.75">
      <c r="C245" s="66"/>
      <c r="D245" s="310"/>
      <c r="E245" s="145"/>
      <c r="F245" s="61"/>
      <c r="G245" s="61"/>
      <c r="H245" s="33"/>
    </row>
    <row r="246" spans="3:8" ht="12.75">
      <c r="C246" s="66"/>
      <c r="D246" s="310"/>
      <c r="E246" s="145"/>
      <c r="F246" s="61"/>
      <c r="G246" s="61"/>
      <c r="H246" s="33"/>
    </row>
    <row r="247" spans="3:8" ht="12.75">
      <c r="C247" s="66"/>
      <c r="D247" s="310"/>
      <c r="E247" s="145"/>
      <c r="F247" s="61"/>
      <c r="G247" s="61"/>
      <c r="H247" s="33"/>
    </row>
    <row r="248" spans="3:8" ht="12.75">
      <c r="C248" s="66"/>
      <c r="D248" s="310"/>
      <c r="E248" s="145"/>
      <c r="F248" s="61"/>
      <c r="G248" s="61"/>
      <c r="H248" s="33"/>
    </row>
    <row r="249" spans="3:8" ht="12.75">
      <c r="C249" s="66"/>
      <c r="D249" s="310"/>
      <c r="E249" s="145"/>
      <c r="F249" s="61"/>
      <c r="G249" s="61"/>
      <c r="H249" s="33"/>
    </row>
    <row r="250" spans="3:8" ht="12.75">
      <c r="C250" s="66"/>
      <c r="D250" s="310"/>
      <c r="E250" s="145"/>
      <c r="F250" s="61"/>
      <c r="G250" s="61"/>
      <c r="H250" s="33"/>
    </row>
    <row r="251" spans="3:8" ht="12.75">
      <c r="C251" s="66"/>
      <c r="D251" s="310"/>
      <c r="E251" s="145"/>
      <c r="F251" s="61"/>
      <c r="G251" s="61"/>
      <c r="H251" s="33"/>
    </row>
    <row r="252" spans="3:8" ht="12.75">
      <c r="C252" s="66"/>
      <c r="D252" s="310"/>
      <c r="E252" s="145"/>
      <c r="F252" s="61"/>
      <c r="G252" s="61"/>
      <c r="H252" s="33"/>
    </row>
    <row r="253" spans="3:8" ht="12.75">
      <c r="C253" s="66"/>
      <c r="D253" s="310"/>
      <c r="E253" s="145"/>
      <c r="F253" s="61"/>
      <c r="G253" s="61"/>
      <c r="H253" s="33"/>
    </row>
    <row r="254" spans="3:8" ht="12.75">
      <c r="C254" s="66"/>
      <c r="D254" s="310"/>
      <c r="E254" s="145"/>
      <c r="F254" s="61"/>
      <c r="G254" s="61"/>
      <c r="H254" s="33"/>
    </row>
    <row r="255" spans="3:8" ht="12.75">
      <c r="C255" s="66"/>
      <c r="D255" s="310"/>
      <c r="E255" s="145"/>
      <c r="F255" s="61"/>
      <c r="G255" s="61"/>
      <c r="H255" s="33"/>
    </row>
    <row r="256" spans="3:8" ht="12.75">
      <c r="C256" s="66"/>
      <c r="D256" s="310"/>
      <c r="E256" s="145"/>
      <c r="F256" s="61"/>
      <c r="G256" s="61"/>
      <c r="H256" s="33"/>
    </row>
    <row r="257" spans="3:8" ht="12.75">
      <c r="C257" s="66"/>
      <c r="D257" s="310"/>
      <c r="E257" s="145"/>
      <c r="F257" s="61"/>
      <c r="G257" s="61"/>
      <c r="H257" s="33"/>
    </row>
    <row r="258" spans="3:8" ht="12.75">
      <c r="C258" s="66"/>
      <c r="D258" s="310"/>
      <c r="E258" s="145"/>
      <c r="F258" s="61"/>
      <c r="G258" s="61"/>
      <c r="H258" s="33"/>
    </row>
    <row r="259" spans="3:8" ht="12.75">
      <c r="C259" s="66"/>
      <c r="D259" s="310"/>
      <c r="E259" s="145"/>
      <c r="F259" s="61"/>
      <c r="G259" s="61"/>
      <c r="H259" s="33"/>
    </row>
    <row r="260" spans="3:8" ht="12.75">
      <c r="C260" s="66"/>
      <c r="D260" s="310"/>
      <c r="E260" s="145"/>
      <c r="F260" s="61"/>
      <c r="G260" s="61"/>
      <c r="H260" s="33"/>
    </row>
    <row r="261" spans="3:8" ht="12.75">
      <c r="C261" s="66"/>
      <c r="D261" s="310"/>
      <c r="E261" s="145"/>
      <c r="F261" s="61"/>
      <c r="G261" s="61"/>
      <c r="H261" s="33"/>
    </row>
    <row r="262" spans="3:8" ht="12.75">
      <c r="C262" s="66"/>
      <c r="D262" s="310"/>
      <c r="E262" s="145"/>
      <c r="F262" s="61"/>
      <c r="G262" s="61"/>
      <c r="H262" s="33"/>
    </row>
    <row r="263" spans="3:8" ht="12.75">
      <c r="C263" s="66"/>
      <c r="D263" s="310"/>
      <c r="E263" s="145"/>
      <c r="F263" s="61"/>
      <c r="G263" s="61"/>
      <c r="H263" s="33"/>
    </row>
    <row r="264" spans="3:8" ht="12.75">
      <c r="C264" s="66"/>
      <c r="D264" s="310"/>
      <c r="E264" s="145"/>
      <c r="F264" s="61"/>
      <c r="G264" s="61"/>
      <c r="H264" s="33"/>
    </row>
    <row r="265" spans="3:8" ht="12.75">
      <c r="C265" s="66"/>
      <c r="D265" s="310"/>
      <c r="E265" s="145"/>
      <c r="F265" s="61"/>
      <c r="G265" s="61"/>
      <c r="H265" s="33"/>
    </row>
    <row r="266" spans="3:8" ht="12.75">
      <c r="C266" s="66"/>
      <c r="D266" s="310"/>
      <c r="E266" s="145"/>
      <c r="F266" s="61"/>
      <c r="G266" s="61"/>
      <c r="H266" s="33"/>
    </row>
    <row r="267" spans="3:8" ht="12.75">
      <c r="C267" s="66"/>
      <c r="D267" s="310"/>
      <c r="E267" s="145"/>
      <c r="F267" s="61"/>
      <c r="G267" s="61"/>
      <c r="H267" s="33"/>
    </row>
    <row r="268" spans="3:8" ht="12.75">
      <c r="C268" s="66"/>
      <c r="D268" s="310"/>
      <c r="E268" s="145"/>
      <c r="F268" s="61"/>
      <c r="G268" s="61"/>
      <c r="H268" s="33"/>
    </row>
    <row r="269" spans="3:8" ht="12.75">
      <c r="C269" s="66"/>
      <c r="D269" s="310"/>
      <c r="E269" s="145"/>
      <c r="F269" s="61"/>
      <c r="G269" s="61"/>
      <c r="H269" s="33"/>
    </row>
    <row r="270" spans="3:8" ht="12.75">
      <c r="C270" s="66"/>
      <c r="D270" s="310"/>
      <c r="E270" s="145"/>
      <c r="F270" s="61"/>
      <c r="G270" s="61"/>
      <c r="H270" s="33"/>
    </row>
    <row r="271" spans="3:8" ht="12.75">
      <c r="C271" s="66"/>
      <c r="D271" s="310"/>
      <c r="E271" s="145"/>
      <c r="F271" s="61"/>
      <c r="G271" s="61"/>
      <c r="H271" s="33"/>
    </row>
    <row r="272" spans="3:8" ht="12.75">
      <c r="C272" s="66"/>
      <c r="D272" s="310"/>
      <c r="E272" s="145"/>
      <c r="F272" s="61"/>
      <c r="G272" s="61"/>
      <c r="H272" s="33"/>
    </row>
    <row r="273" spans="3:8" ht="12.75">
      <c r="C273" s="66"/>
      <c r="D273" s="310"/>
      <c r="E273" s="145"/>
      <c r="F273" s="61"/>
      <c r="G273" s="61"/>
      <c r="H273" s="33"/>
    </row>
    <row r="274" spans="3:8" ht="12.75">
      <c r="C274" s="66"/>
      <c r="D274" s="310"/>
      <c r="E274" s="145"/>
      <c r="F274" s="61"/>
      <c r="G274" s="61"/>
      <c r="H274" s="33"/>
    </row>
    <row r="275" spans="3:8" ht="12.75">
      <c r="C275" s="66"/>
      <c r="D275" s="310"/>
      <c r="E275" s="145"/>
      <c r="F275" s="61"/>
      <c r="G275" s="61"/>
      <c r="H275" s="33"/>
    </row>
    <row r="276" spans="3:8" ht="12.75">
      <c r="C276" s="66"/>
      <c r="D276" s="310"/>
      <c r="E276" s="145"/>
      <c r="F276" s="61"/>
      <c r="G276" s="61"/>
      <c r="H276" s="33"/>
    </row>
    <row r="277" spans="3:8" ht="12.75">
      <c r="C277" s="66"/>
      <c r="D277" s="310"/>
      <c r="E277" s="145"/>
      <c r="F277" s="61"/>
      <c r="G277" s="61"/>
      <c r="H277" s="33"/>
    </row>
    <row r="278" spans="3:8" ht="12.75">
      <c r="C278" s="66"/>
      <c r="D278" s="310"/>
      <c r="E278" s="145"/>
      <c r="F278" s="61"/>
      <c r="G278" s="61"/>
      <c r="H278" s="33"/>
    </row>
    <row r="279" spans="3:8" ht="12.75">
      <c r="C279" s="66"/>
      <c r="D279" s="310"/>
      <c r="E279" s="145"/>
      <c r="F279" s="61"/>
      <c r="G279" s="61"/>
      <c r="H279" s="33"/>
    </row>
    <row r="280" spans="3:8" ht="12.75">
      <c r="C280" s="66"/>
      <c r="D280" s="310"/>
      <c r="E280" s="145"/>
      <c r="F280" s="61"/>
      <c r="G280" s="61"/>
      <c r="H280" s="33"/>
    </row>
    <row r="281" spans="3:8" ht="12.75">
      <c r="C281" s="66"/>
      <c r="D281" s="310"/>
      <c r="E281" s="145"/>
      <c r="F281" s="61"/>
      <c r="G281" s="61"/>
      <c r="H281" s="33"/>
    </row>
    <row r="282" spans="3:8" ht="12.75">
      <c r="C282" s="66"/>
      <c r="D282" s="310"/>
      <c r="E282" s="145"/>
      <c r="F282" s="61"/>
      <c r="G282" s="61"/>
      <c r="H282" s="33"/>
    </row>
    <row r="283" spans="3:8" ht="12.75">
      <c r="C283" s="66"/>
      <c r="D283" s="310"/>
      <c r="E283" s="145"/>
      <c r="F283" s="61"/>
      <c r="G283" s="61"/>
      <c r="H283" s="33"/>
    </row>
    <row r="284" spans="3:8" ht="12.75">
      <c r="C284" s="66"/>
      <c r="D284" s="310"/>
      <c r="E284" s="145"/>
      <c r="F284" s="61"/>
      <c r="G284" s="61"/>
      <c r="H284" s="33"/>
    </row>
    <row r="285" spans="3:8" ht="12.75">
      <c r="C285" s="66"/>
      <c r="D285" s="310"/>
      <c r="E285" s="145"/>
      <c r="F285" s="61"/>
      <c r="G285" s="61"/>
      <c r="H285" s="33"/>
    </row>
    <row r="286" spans="3:8" ht="12.75">
      <c r="C286" s="66"/>
      <c r="D286" s="310"/>
      <c r="E286" s="145"/>
      <c r="F286" s="61"/>
      <c r="G286" s="61"/>
      <c r="H286" s="33"/>
    </row>
    <row r="287" spans="3:8" ht="12.75">
      <c r="C287" s="66"/>
      <c r="D287" s="310"/>
      <c r="E287" s="145"/>
      <c r="F287" s="61"/>
      <c r="G287" s="61"/>
      <c r="H287" s="33"/>
    </row>
    <row r="288" spans="3:8" ht="12.75">
      <c r="C288" s="66"/>
      <c r="D288" s="310"/>
      <c r="E288" s="145"/>
      <c r="F288" s="61"/>
      <c r="G288" s="61"/>
      <c r="H288" s="33"/>
    </row>
    <row r="289" spans="3:8" ht="12.75">
      <c r="C289" s="66"/>
      <c r="D289" s="310"/>
      <c r="E289" s="145"/>
      <c r="F289" s="61"/>
      <c r="G289" s="61"/>
      <c r="H289" s="33"/>
    </row>
    <row r="290" spans="3:8" ht="12.75">
      <c r="C290" s="66"/>
      <c r="D290" s="310"/>
      <c r="E290" s="145"/>
      <c r="F290" s="61"/>
      <c r="G290" s="61"/>
      <c r="H290" s="33"/>
    </row>
    <row r="291" spans="3:8" ht="12.75">
      <c r="C291" s="66"/>
      <c r="D291" s="310"/>
      <c r="E291" s="145"/>
      <c r="F291" s="61"/>
      <c r="G291" s="61"/>
      <c r="H291" s="33"/>
    </row>
    <row r="292" spans="3:8" ht="12.75">
      <c r="C292" s="66"/>
      <c r="D292" s="310"/>
      <c r="E292" s="145"/>
      <c r="F292" s="61"/>
      <c r="G292" s="61"/>
      <c r="H292" s="33"/>
    </row>
  </sheetData>
  <sheetProtection/>
  <mergeCells count="4">
    <mergeCell ref="B6:C6"/>
    <mergeCell ref="C12:E12"/>
    <mergeCell ref="C21:D21"/>
    <mergeCell ref="C22:D22"/>
  </mergeCells>
  <printOptions/>
  <pageMargins left="0.2755905511811024" right="0.5118110236220472" top="0.2755905511811024" bottom="0.2362204724409449" header="0.5118110236220472" footer="0.5118110236220472"/>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indexed="57"/>
    <pageSetUpPr fitToPage="1"/>
  </sheetPr>
  <dimension ref="A1:I104"/>
  <sheetViews>
    <sheetView zoomScaleSheetLayoutView="100" zoomScalePageLayoutView="0" workbookViewId="0" topLeftCell="A79">
      <selection activeCell="G48" sqref="G48"/>
    </sheetView>
  </sheetViews>
  <sheetFormatPr defaultColWidth="9.140625" defaultRowHeight="12.75"/>
  <cols>
    <col min="1" max="2" width="4.57421875" style="34" customWidth="1"/>
    <col min="3" max="3" width="50.00390625" style="10" customWidth="1"/>
    <col min="4" max="5" width="15.28125" style="37" customWidth="1"/>
    <col min="6" max="6" width="5.421875" style="76" customWidth="1"/>
    <col min="7" max="7" width="15.28125" style="37" customWidth="1"/>
    <col min="8" max="8" width="15.28125" style="76" customWidth="1"/>
    <col min="9" max="16384" width="9.140625" style="10" customWidth="1"/>
  </cols>
  <sheetData>
    <row r="1" spans="1:8" ht="20.25">
      <c r="A1" s="87" t="str">
        <f>'CF Notes'!A1</f>
        <v>NOTES TO THE COMPANY FINANCIAL STATEMENTS (CONTINUED)</v>
      </c>
      <c r="B1" s="87"/>
      <c r="C1" s="87"/>
      <c r="D1" s="34"/>
      <c r="E1" s="34"/>
      <c r="F1" s="78"/>
      <c r="G1" s="34"/>
      <c r="H1" s="41"/>
    </row>
    <row r="2" spans="1:7" s="41" customFormat="1" ht="12.75">
      <c r="A2" s="17"/>
      <c r="B2" s="17"/>
      <c r="C2" s="25"/>
      <c r="D2" s="34"/>
      <c r="E2" s="34"/>
      <c r="F2" s="78"/>
      <c r="G2" s="34"/>
    </row>
    <row r="3" spans="1:8" ht="12.75">
      <c r="A3" s="88" t="s">
        <v>72</v>
      </c>
      <c r="B3" s="88"/>
      <c r="C3" s="88"/>
      <c r="D3" s="323"/>
      <c r="E3" s="323"/>
      <c r="F3" s="73"/>
      <c r="G3" s="35"/>
      <c r="H3" s="73"/>
    </row>
    <row r="4" spans="1:8" ht="12.75">
      <c r="A4" s="17"/>
      <c r="B4" s="17"/>
      <c r="D4" s="71"/>
      <c r="E4" s="71"/>
      <c r="F4" s="23"/>
      <c r="G4" s="245"/>
      <c r="H4" s="207"/>
    </row>
    <row r="5" spans="1:8" ht="12.75">
      <c r="A5" s="288" t="s">
        <v>286</v>
      </c>
      <c r="B5" s="524" t="s">
        <v>184</v>
      </c>
      <c r="C5" s="524"/>
      <c r="D5" s="114"/>
      <c r="E5" s="114"/>
      <c r="F5" s="77"/>
      <c r="G5" s="246"/>
      <c r="H5" s="247"/>
    </row>
    <row r="6" spans="2:8" ht="12.75">
      <c r="B6" s="78"/>
      <c r="D6" s="316"/>
      <c r="E6" s="316"/>
      <c r="F6" s="115"/>
      <c r="G6" s="317"/>
      <c r="H6" s="318"/>
    </row>
    <row r="7" spans="2:8" ht="39.75" customHeight="1">
      <c r="B7" s="525" t="s">
        <v>358</v>
      </c>
      <c r="C7" s="525"/>
      <c r="D7" s="525"/>
      <c r="E7" s="525"/>
      <c r="F7" s="525"/>
      <c r="G7" s="525"/>
      <c r="H7" s="525"/>
    </row>
    <row r="8" spans="2:8" ht="12.75">
      <c r="B8" s="78"/>
      <c r="D8" s="316"/>
      <c r="E8" s="316"/>
      <c r="F8" s="115"/>
      <c r="G8" s="317"/>
      <c r="H8" s="318"/>
    </row>
    <row r="9" spans="2:8" ht="12.75">
      <c r="B9" s="10" t="s">
        <v>255</v>
      </c>
      <c r="D9" s="316"/>
      <c r="E9" s="316"/>
      <c r="F9" s="115"/>
      <c r="G9" s="317"/>
      <c r="H9" s="318"/>
    </row>
    <row r="10" spans="2:8" ht="12.75">
      <c r="B10" s="78" t="s">
        <v>233</v>
      </c>
      <c r="D10" s="316"/>
      <c r="E10" s="316"/>
      <c r="F10" s="115"/>
      <c r="G10" s="317"/>
      <c r="H10" s="318"/>
    </row>
    <row r="11" spans="2:8" ht="12.75">
      <c r="B11" s="78"/>
      <c r="D11" s="316"/>
      <c r="E11" s="316"/>
      <c r="F11" s="115"/>
      <c r="G11" s="317"/>
      <c r="H11" s="318"/>
    </row>
    <row r="12" spans="2:8" ht="12.75">
      <c r="B12" s="92"/>
      <c r="C12" s="45"/>
      <c r="D12" s="316"/>
      <c r="E12" s="316"/>
      <c r="F12" s="20"/>
      <c r="G12" s="319"/>
      <c r="H12" s="207"/>
    </row>
    <row r="13" spans="1:8" ht="12.75">
      <c r="A13" s="288" t="s">
        <v>231</v>
      </c>
      <c r="B13" s="524" t="s">
        <v>227</v>
      </c>
      <c r="C13" s="524"/>
      <c r="D13" s="96"/>
      <c r="E13" s="96"/>
      <c r="F13" s="77"/>
      <c r="G13" s="320"/>
      <c r="H13" s="318"/>
    </row>
    <row r="14" spans="1:8" ht="12.75">
      <c r="A14" s="17"/>
      <c r="B14" s="82"/>
      <c r="C14" s="321"/>
      <c r="D14" s="57"/>
      <c r="E14" s="57"/>
      <c r="F14" s="77"/>
      <c r="G14" s="322"/>
      <c r="H14" s="176"/>
    </row>
    <row r="15" spans="1:8" ht="12.75">
      <c r="A15" s="17"/>
      <c r="B15" s="145" t="s">
        <v>228</v>
      </c>
      <c r="C15" s="321"/>
      <c r="D15" s="57"/>
      <c r="E15" s="57"/>
      <c r="F15" s="77"/>
      <c r="G15" s="322"/>
      <c r="H15" s="176"/>
    </row>
    <row r="17" spans="2:8" ht="12.75">
      <c r="B17" s="89"/>
      <c r="C17" s="89"/>
      <c r="D17" s="301"/>
      <c r="E17" s="302"/>
      <c r="F17" s="303"/>
      <c r="G17" s="387">
        <v>2014</v>
      </c>
      <c r="H17" s="345">
        <v>2013</v>
      </c>
    </row>
    <row r="18" spans="2:8" ht="12.75">
      <c r="B18" s="93"/>
      <c r="C18" s="93"/>
      <c r="D18" s="277"/>
      <c r="E18" s="15"/>
      <c r="F18" s="74"/>
      <c r="G18" s="174" t="s">
        <v>120</v>
      </c>
      <c r="H18" s="175" t="s">
        <v>120</v>
      </c>
    </row>
    <row r="20" spans="2:3" ht="12.75">
      <c r="B20" s="34" t="s">
        <v>229</v>
      </c>
      <c r="C20" s="34" t="s">
        <v>236</v>
      </c>
    </row>
    <row r="22" spans="3:6" ht="63" customHeight="1">
      <c r="C22" s="505" t="s">
        <v>251</v>
      </c>
      <c r="D22" s="505"/>
      <c r="E22" s="505"/>
      <c r="F22" s="505"/>
    </row>
    <row r="24" spans="3:8" ht="12.75">
      <c r="C24" s="10" t="s">
        <v>230</v>
      </c>
      <c r="G24" s="422">
        <f>H28</f>
        <v>29</v>
      </c>
      <c r="H24" s="417">
        <v>42</v>
      </c>
    </row>
    <row r="25" spans="3:8" ht="12.75">
      <c r="C25" s="10" t="s">
        <v>235</v>
      </c>
      <c r="G25" s="335">
        <v>2</v>
      </c>
      <c r="H25" s="424">
        <v>2</v>
      </c>
    </row>
    <row r="26" spans="3:8" ht="12.75">
      <c r="C26" s="10" t="s">
        <v>252</v>
      </c>
      <c r="G26" s="443">
        <v>3</v>
      </c>
      <c r="H26" s="444">
        <v>-5</v>
      </c>
    </row>
    <row r="27" spans="3:8" ht="12.75">
      <c r="C27" s="10" t="s">
        <v>249</v>
      </c>
      <c r="G27" s="427">
        <v>-9</v>
      </c>
      <c r="H27" s="432">
        <v>-10</v>
      </c>
    </row>
    <row r="28" spans="7:8" ht="13.5" thickBot="1">
      <c r="G28" s="429">
        <f>SUM(G24:G27)</f>
        <v>25</v>
      </c>
      <c r="H28" s="418">
        <f>SUM(H24:H27)</f>
        <v>29</v>
      </c>
    </row>
    <row r="30" spans="2:3" ht="12.75">
      <c r="B30" s="34" t="s">
        <v>254</v>
      </c>
      <c r="C30" s="34" t="s">
        <v>256</v>
      </c>
    </row>
    <row r="31" ht="12.75">
      <c r="C31" s="10" t="s">
        <v>257</v>
      </c>
    </row>
    <row r="32" spans="3:8" ht="12.75">
      <c r="C32" s="10" t="s">
        <v>230</v>
      </c>
      <c r="G32" s="422">
        <f>H34</f>
        <v>1</v>
      </c>
      <c r="H32" s="417">
        <v>0</v>
      </c>
    </row>
    <row r="33" spans="3:8" ht="12.75">
      <c r="C33" s="10" t="s">
        <v>258</v>
      </c>
      <c r="G33" s="422">
        <v>0</v>
      </c>
      <c r="H33" s="417">
        <v>1</v>
      </c>
    </row>
    <row r="34" spans="3:8" ht="13.5" thickBot="1">
      <c r="C34" s="10" t="s">
        <v>260</v>
      </c>
      <c r="G34" s="429">
        <f>SUM(G32:G33)</f>
        <v>1</v>
      </c>
      <c r="H34" s="418">
        <f>SUM(H32:H33)</f>
        <v>1</v>
      </c>
    </row>
    <row r="35" ht="8.25" customHeight="1"/>
    <row r="36" ht="12.75">
      <c r="C36" s="10" t="s">
        <v>259</v>
      </c>
    </row>
    <row r="38" ht="12.75">
      <c r="C38" s="10" t="s">
        <v>359</v>
      </c>
    </row>
    <row r="39" spans="3:8" ht="12.75">
      <c r="C39" s="10" t="s">
        <v>258</v>
      </c>
      <c r="G39" s="37">
        <v>766</v>
      </c>
      <c r="H39" s="457">
        <v>0</v>
      </c>
    </row>
    <row r="40" spans="3:8" ht="13.5" thickBot="1">
      <c r="C40" s="10" t="s">
        <v>260</v>
      </c>
      <c r="G40" s="429">
        <f>SUM(G39)</f>
        <v>766</v>
      </c>
      <c r="H40" s="418">
        <f>SUM(H39)</f>
        <v>0</v>
      </c>
    </row>
    <row r="41" ht="8.25" customHeight="1"/>
    <row r="42" ht="12.75">
      <c r="C42" s="10" t="s">
        <v>259</v>
      </c>
    </row>
    <row r="44" ht="12.75">
      <c r="C44" s="10" t="s">
        <v>295</v>
      </c>
    </row>
    <row r="45" spans="3:8" ht="12.75">
      <c r="C45" s="10" t="s">
        <v>230</v>
      </c>
      <c r="G45" s="427">
        <f>'Subs, Assoc &amp; JVs_SILGROUP'!K29</f>
        <v>13</v>
      </c>
      <c r="H45" s="76">
        <v>20</v>
      </c>
    </row>
    <row r="46" spans="3:8" ht="12.75">
      <c r="C46" s="10" t="s">
        <v>258</v>
      </c>
      <c r="G46" s="37">
        <v>5</v>
      </c>
      <c r="H46" s="457">
        <v>0</v>
      </c>
    </row>
    <row r="47" spans="3:8" ht="12.75">
      <c r="C47" s="10" t="s">
        <v>304</v>
      </c>
      <c r="G47" s="37">
        <v>1</v>
      </c>
      <c r="H47" s="76">
        <v>1</v>
      </c>
    </row>
    <row r="48" spans="3:8" ht="12.75">
      <c r="C48" s="10" t="s">
        <v>296</v>
      </c>
      <c r="G48" s="37">
        <f>-14-3</f>
        <v>-17</v>
      </c>
      <c r="H48" s="76">
        <v>-8</v>
      </c>
    </row>
    <row r="49" spans="3:8" ht="13.5" thickBot="1">
      <c r="C49" s="10" t="s">
        <v>260</v>
      </c>
      <c r="G49" s="458">
        <f>SUM(G45:G48)</f>
        <v>2</v>
      </c>
      <c r="H49" s="459">
        <f>SUM(H45:H48)</f>
        <v>13</v>
      </c>
    </row>
    <row r="50" spans="7:8" ht="9" customHeight="1">
      <c r="G50" s="316"/>
      <c r="H50" s="77"/>
    </row>
    <row r="51" spans="3:8" ht="12.75">
      <c r="C51" s="10" t="s">
        <v>309</v>
      </c>
      <c r="G51" s="316"/>
      <c r="H51" s="77"/>
    </row>
    <row r="53" ht="12.75">
      <c r="C53" s="10" t="s">
        <v>297</v>
      </c>
    </row>
    <row r="54" spans="3:8" ht="12.75">
      <c r="C54" s="10" t="s">
        <v>230</v>
      </c>
      <c r="G54" s="422">
        <f>H60</f>
        <v>49</v>
      </c>
      <c r="H54" s="417">
        <v>105</v>
      </c>
    </row>
    <row r="55" spans="3:8" ht="12.75">
      <c r="C55" s="10" t="s">
        <v>298</v>
      </c>
      <c r="G55" s="427">
        <v>-56</v>
      </c>
      <c r="H55" s="432">
        <v>-46</v>
      </c>
    </row>
    <row r="56" spans="3:8" ht="12.75">
      <c r="C56" s="10" t="s">
        <v>304</v>
      </c>
      <c r="G56" s="460">
        <v>0</v>
      </c>
      <c r="H56" s="417">
        <v>8</v>
      </c>
    </row>
    <row r="57" spans="3:8" ht="12.75">
      <c r="C57" s="10" t="s">
        <v>305</v>
      </c>
      <c r="G57" s="460">
        <v>0</v>
      </c>
      <c r="H57" s="417">
        <v>6</v>
      </c>
    </row>
    <row r="58" spans="3:8" ht="12.75">
      <c r="C58" s="10" t="s">
        <v>306</v>
      </c>
      <c r="G58" s="427">
        <v>7</v>
      </c>
      <c r="H58" s="457">
        <v>0</v>
      </c>
    </row>
    <row r="59" spans="3:8" ht="12.75">
      <c r="C59" s="10" t="s">
        <v>296</v>
      </c>
      <c r="G59" s="460">
        <v>0</v>
      </c>
      <c r="H59" s="76">
        <v>-24</v>
      </c>
    </row>
    <row r="60" spans="3:8" ht="13.5" thickBot="1">
      <c r="C60" s="10" t="s">
        <v>260</v>
      </c>
      <c r="G60" s="461">
        <f>SUM(G54:G59)</f>
        <v>0</v>
      </c>
      <c r="H60" s="459">
        <f>SUM(H54:H59)</f>
        <v>49</v>
      </c>
    </row>
    <row r="62" ht="12.75">
      <c r="C62" s="10" t="s">
        <v>299</v>
      </c>
    </row>
    <row r="63" spans="3:8" ht="12.75">
      <c r="C63" s="10" t="s">
        <v>230</v>
      </c>
      <c r="G63" s="422">
        <f>'Subs, Assoc &amp; JVs_SILGROUP'!K32</f>
        <v>1115</v>
      </c>
      <c r="H63" s="417">
        <f>'Subs, Assoc &amp; JVs_SILGROUP'!K32</f>
        <v>1115</v>
      </c>
    </row>
    <row r="64" spans="3:8" ht="12.75">
      <c r="C64" s="10" t="s">
        <v>300</v>
      </c>
      <c r="G64" s="37">
        <v>-39</v>
      </c>
      <c r="H64" s="457">
        <v>0</v>
      </c>
    </row>
    <row r="65" spans="3:8" ht="13.5" thickBot="1">
      <c r="C65" s="10" t="s">
        <v>260</v>
      </c>
      <c r="G65" s="429">
        <f>SUM(G63:G64)</f>
        <v>1076</v>
      </c>
      <c r="H65" s="459">
        <f>SUM(H63:H64)</f>
        <v>1115</v>
      </c>
    </row>
    <row r="66" ht="6" customHeight="1"/>
    <row r="67" ht="12.75">
      <c r="C67" s="10" t="s">
        <v>259</v>
      </c>
    </row>
    <row r="69" ht="12.75">
      <c r="C69" s="41" t="s">
        <v>347</v>
      </c>
    </row>
    <row r="70" spans="3:8" ht="12.75">
      <c r="C70" s="10" t="s">
        <v>230</v>
      </c>
      <c r="G70" s="422">
        <f>H73</f>
        <v>12</v>
      </c>
      <c r="H70" s="417">
        <v>21</v>
      </c>
    </row>
    <row r="71" spans="3:8" ht="12.75">
      <c r="C71" s="10" t="s">
        <v>304</v>
      </c>
      <c r="G71" s="37">
        <v>1</v>
      </c>
      <c r="H71" s="76">
        <v>1</v>
      </c>
    </row>
    <row r="72" spans="3:8" ht="12.75">
      <c r="C72" s="10" t="s">
        <v>296</v>
      </c>
      <c r="G72" s="460">
        <v>0</v>
      </c>
      <c r="H72" s="76">
        <v>-10</v>
      </c>
    </row>
    <row r="73" spans="3:8" ht="13.5" thickBot="1">
      <c r="C73" s="10" t="s">
        <v>260</v>
      </c>
      <c r="G73" s="429">
        <f>SUM(G70:G72)</f>
        <v>13</v>
      </c>
      <c r="H73" s="459">
        <f>SUM(H70:H72)</f>
        <v>12</v>
      </c>
    </row>
    <row r="74" ht="4.5" customHeight="1"/>
    <row r="75" ht="12" customHeight="1">
      <c r="C75" s="10" t="s">
        <v>309</v>
      </c>
    </row>
    <row r="76" ht="12" customHeight="1"/>
    <row r="77" ht="12.75">
      <c r="C77" s="10" t="s">
        <v>360</v>
      </c>
    </row>
    <row r="78" spans="3:8" ht="12.75">
      <c r="C78" s="10" t="s">
        <v>230</v>
      </c>
      <c r="G78" s="422">
        <f>H80</f>
        <v>5</v>
      </c>
      <c r="H78" s="417">
        <f>'Subs, Assoc &amp; JVs_SILGROUP'!K39</f>
        <v>5</v>
      </c>
    </row>
    <row r="79" spans="3:7" ht="12.75">
      <c r="C79" s="10" t="s">
        <v>301</v>
      </c>
      <c r="G79" s="37">
        <v>-5</v>
      </c>
    </row>
    <row r="80" spans="3:8" ht="13.5" thickBot="1">
      <c r="C80" s="10" t="s">
        <v>260</v>
      </c>
      <c r="G80" s="461">
        <f>SUM(G78:G79)</f>
        <v>0</v>
      </c>
      <c r="H80" s="459">
        <f>SUM(H78:H79)</f>
        <v>5</v>
      </c>
    </row>
    <row r="81" ht="7.5" customHeight="1"/>
    <row r="82" ht="12.75">
      <c r="C82" s="10" t="s">
        <v>310</v>
      </c>
    </row>
    <row r="84" ht="12.75">
      <c r="C84" s="10" t="s">
        <v>302</v>
      </c>
    </row>
    <row r="85" spans="3:8" ht="12.75">
      <c r="C85" s="10" t="s">
        <v>230</v>
      </c>
      <c r="G85" s="422">
        <f>H87</f>
        <v>265</v>
      </c>
      <c r="H85" s="417">
        <v>270</v>
      </c>
    </row>
    <row r="86" spans="3:8" ht="12.75">
      <c r="C86" s="10" t="s">
        <v>252</v>
      </c>
      <c r="G86" s="37">
        <v>-10</v>
      </c>
      <c r="H86" s="76">
        <v>-5</v>
      </c>
    </row>
    <row r="87" spans="3:8" ht="13.5" thickBot="1">
      <c r="C87" s="10" t="s">
        <v>260</v>
      </c>
      <c r="G87" s="429">
        <f>SUM(G85:G86)</f>
        <v>255</v>
      </c>
      <c r="H87" s="459">
        <f>SUM(H85:H86)</f>
        <v>265</v>
      </c>
    </row>
    <row r="89" ht="12.75">
      <c r="C89" s="10" t="s">
        <v>311</v>
      </c>
    </row>
    <row r="91" ht="12.75">
      <c r="C91" s="10" t="s">
        <v>303</v>
      </c>
    </row>
    <row r="92" spans="3:8" ht="12.75">
      <c r="C92" s="10" t="s">
        <v>230</v>
      </c>
      <c r="G92" s="422">
        <f>H95</f>
        <v>172</v>
      </c>
      <c r="H92" s="417">
        <v>137</v>
      </c>
    </row>
    <row r="93" spans="3:8" ht="12.75">
      <c r="C93" s="10" t="s">
        <v>304</v>
      </c>
      <c r="G93" s="37">
        <v>9</v>
      </c>
      <c r="H93" s="76">
        <v>7</v>
      </c>
    </row>
    <row r="94" spans="3:8" ht="12.75">
      <c r="C94" s="10" t="s">
        <v>305</v>
      </c>
      <c r="G94" s="37">
        <v>11</v>
      </c>
      <c r="H94" s="76">
        <v>28</v>
      </c>
    </row>
    <row r="95" spans="3:8" ht="13.5" thickBot="1">
      <c r="C95" s="10" t="s">
        <v>260</v>
      </c>
      <c r="G95" s="429">
        <f>SUM(G92:G94)</f>
        <v>192</v>
      </c>
      <c r="H95" s="459">
        <f>SUM(H92:H94)</f>
        <v>172</v>
      </c>
    </row>
    <row r="96" spans="7:8" ht="3" customHeight="1">
      <c r="G96" s="335"/>
      <c r="H96" s="77"/>
    </row>
    <row r="97" spans="3:8" ht="12.75">
      <c r="C97" s="10" t="s">
        <v>312</v>
      </c>
      <c r="G97" s="335"/>
      <c r="H97" s="77"/>
    </row>
    <row r="99" spans="2:3" ht="12.75">
      <c r="B99" s="34" t="s">
        <v>307</v>
      </c>
      <c r="C99" s="34" t="s">
        <v>308</v>
      </c>
    </row>
    <row r="100" spans="3:9" ht="30.75" customHeight="1">
      <c r="C100" s="525" t="s">
        <v>361</v>
      </c>
      <c r="D100" s="525"/>
      <c r="E100" s="525"/>
      <c r="F100" s="525"/>
      <c r="G100" s="525"/>
      <c r="H100" s="525"/>
      <c r="I100" s="525"/>
    </row>
    <row r="103" spans="1:3" ht="12.75">
      <c r="A103" s="288" t="s">
        <v>234</v>
      </c>
      <c r="B103" s="524" t="s">
        <v>287</v>
      </c>
      <c r="C103" s="524"/>
    </row>
    <row r="104" spans="2:8" ht="15.75" customHeight="1">
      <c r="B104" s="525" t="s">
        <v>348</v>
      </c>
      <c r="C104" s="525"/>
      <c r="D104" s="525"/>
      <c r="E104" s="525"/>
      <c r="F104" s="525"/>
      <c r="G104" s="525"/>
      <c r="H104" s="525"/>
    </row>
    <row r="106" ht="6" customHeight="1"/>
  </sheetData>
  <sheetProtection/>
  <mergeCells count="7">
    <mergeCell ref="B103:C103"/>
    <mergeCell ref="B104:H104"/>
    <mergeCell ref="B5:C5"/>
    <mergeCell ref="B13:C13"/>
    <mergeCell ref="C22:F22"/>
    <mergeCell ref="B7:H7"/>
    <mergeCell ref="C100:I100"/>
  </mergeCells>
  <printOptions/>
  <pageMargins left="0.2755905511811024" right="0.5118110236220472" top="0.2755905511811024" bottom="0.2362204724409449" header="0.5118110236220472" footer="0.5118110236220472"/>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P87"/>
  <sheetViews>
    <sheetView view="pageBreakPreview" zoomScaleSheetLayoutView="100" zoomScalePageLayoutView="0" workbookViewId="0" topLeftCell="A1">
      <pane ySplit="7" topLeftCell="A47" activePane="bottomLeft" state="frozen"/>
      <selection pane="topLeft" activeCell="H17" sqref="H17"/>
      <selection pane="bottomLeft" activeCell="D48" sqref="D48"/>
    </sheetView>
  </sheetViews>
  <sheetFormatPr defaultColWidth="9.140625" defaultRowHeight="12.75"/>
  <cols>
    <col min="1" max="1" width="45.00390625" style="10" customWidth="1"/>
    <col min="2" max="2" width="6.00390625" style="49" bestFit="1" customWidth="1"/>
    <col min="3" max="3" width="14.140625" style="49" customWidth="1"/>
    <col min="4" max="4" width="12.7109375" style="49" bestFit="1" customWidth="1"/>
    <col min="5" max="5" width="11.28125" style="10" customWidth="1"/>
    <col min="6" max="6" width="9.57421875" style="10" customWidth="1"/>
    <col min="7" max="7" width="9.28125" style="10" bestFit="1" customWidth="1"/>
    <col min="8" max="8" width="10.8515625" style="10" bestFit="1" customWidth="1"/>
    <col min="9" max="9" width="13.140625" style="10" customWidth="1"/>
    <col min="10" max="10" width="10.421875" style="10" bestFit="1" customWidth="1"/>
    <col min="11" max="11" width="12.00390625" style="10" bestFit="1" customWidth="1"/>
    <col min="12" max="16384" width="9.140625" style="10" customWidth="1"/>
  </cols>
  <sheetData>
    <row r="1" spans="1:8" ht="20.25" customHeight="1">
      <c r="A1" s="87" t="s">
        <v>160</v>
      </c>
      <c r="B1" s="462"/>
      <c r="C1" s="463"/>
      <c r="D1" s="463"/>
      <c r="E1" s="464"/>
      <c r="F1" s="40"/>
      <c r="G1" s="75"/>
      <c r="H1" s="465"/>
    </row>
    <row r="2" spans="1:8" ht="20.25" customHeight="1">
      <c r="A2" s="87"/>
      <c r="B2" s="462"/>
      <c r="C2" s="463"/>
      <c r="D2" s="463"/>
      <c r="E2" s="464"/>
      <c r="F2" s="40"/>
      <c r="G2" s="75"/>
      <c r="H2" s="465"/>
    </row>
    <row r="3" spans="1:8" ht="12.75" customHeight="1">
      <c r="A3" s="25" t="s">
        <v>72</v>
      </c>
      <c r="B3" s="462"/>
      <c r="C3" s="463"/>
      <c r="D3" s="463"/>
      <c r="E3" s="464"/>
      <c r="F3" s="40"/>
      <c r="G3" s="75"/>
      <c r="H3" s="465"/>
    </row>
    <row r="4" spans="1:11" ht="44.25" customHeight="1">
      <c r="A4" s="89"/>
      <c r="B4" s="466"/>
      <c r="C4" s="467"/>
      <c r="D4" s="425" t="s">
        <v>4</v>
      </c>
      <c r="E4" s="468" t="s">
        <v>4</v>
      </c>
      <c r="F4" s="527" t="s">
        <v>363</v>
      </c>
      <c r="G4" s="527"/>
      <c r="H4" s="529" t="s">
        <v>6</v>
      </c>
      <c r="I4" s="529"/>
      <c r="J4" s="529"/>
      <c r="K4" s="529"/>
    </row>
    <row r="5" spans="1:11" ht="15.75" customHeight="1">
      <c r="A5" s="310"/>
      <c r="B5" s="309"/>
      <c r="C5" s="469"/>
      <c r="D5" s="470" t="s">
        <v>5</v>
      </c>
      <c r="E5" s="471" t="s">
        <v>5</v>
      </c>
      <c r="F5" s="528"/>
      <c r="G5" s="528"/>
      <c r="H5" s="530" t="s">
        <v>7</v>
      </c>
      <c r="I5" s="530"/>
      <c r="J5" s="530" t="s">
        <v>8</v>
      </c>
      <c r="K5" s="530"/>
    </row>
    <row r="6" spans="1:11" ht="12.75">
      <c r="A6" s="310" t="s">
        <v>90</v>
      </c>
      <c r="B6" s="309"/>
      <c r="C6" s="469"/>
      <c r="D6" s="408">
        <f>'CF Notes'!G4</f>
        <v>2014</v>
      </c>
      <c r="E6" s="409">
        <f>'CF Notes'!H4</f>
        <v>2013</v>
      </c>
      <c r="F6" s="397">
        <f>D6</f>
        <v>2014</v>
      </c>
      <c r="G6" s="409">
        <f>E6</f>
        <v>2013</v>
      </c>
      <c r="H6" s="397">
        <f>F6</f>
        <v>2014</v>
      </c>
      <c r="I6" s="409">
        <f>G6</f>
        <v>2013</v>
      </c>
      <c r="J6" s="397">
        <f>H6</f>
        <v>2014</v>
      </c>
      <c r="K6" s="472">
        <v>2013</v>
      </c>
    </row>
    <row r="7" spans="1:11" ht="25.5">
      <c r="A7" s="349"/>
      <c r="B7" s="473" t="s">
        <v>73</v>
      </c>
      <c r="C7" s="474" t="s">
        <v>318</v>
      </c>
      <c r="D7" s="400" t="s">
        <v>25</v>
      </c>
      <c r="E7" s="401" t="s">
        <v>25</v>
      </c>
      <c r="F7" s="398" t="s">
        <v>83</v>
      </c>
      <c r="G7" s="399" t="s">
        <v>83</v>
      </c>
      <c r="H7" s="400" t="s">
        <v>120</v>
      </c>
      <c r="I7" s="401" t="s">
        <v>120</v>
      </c>
      <c r="J7" s="400" t="s">
        <v>120</v>
      </c>
      <c r="K7" s="401" t="s">
        <v>120</v>
      </c>
    </row>
    <row r="8" spans="1:11" ht="16.5" customHeight="1">
      <c r="A8" s="17" t="s">
        <v>91</v>
      </c>
      <c r="B8" s="475"/>
      <c r="C8" s="410"/>
      <c r="D8" s="410"/>
      <c r="E8" s="246"/>
      <c r="F8" s="248"/>
      <c r="G8" s="388"/>
      <c r="H8" s="248"/>
      <c r="I8" s="402"/>
      <c r="J8" s="248"/>
      <c r="K8" s="248"/>
    </row>
    <row r="9" spans="1:11" ht="12.75">
      <c r="A9" s="17" t="s">
        <v>93</v>
      </c>
      <c r="B9" s="475"/>
      <c r="C9" s="411"/>
      <c r="D9" s="411"/>
      <c r="E9" s="246"/>
      <c r="F9" s="388"/>
      <c r="G9" s="403"/>
      <c r="H9" s="248"/>
      <c r="I9" s="248"/>
      <c r="J9" s="248"/>
      <c r="K9" s="248"/>
    </row>
    <row r="10" spans="1:11" ht="12.75">
      <c r="A10" s="66" t="s">
        <v>31</v>
      </c>
      <c r="B10" s="475"/>
      <c r="C10" s="476" t="s">
        <v>319</v>
      </c>
      <c r="D10" s="412">
        <v>188</v>
      </c>
      <c r="E10" s="435">
        <v>188</v>
      </c>
      <c r="F10" s="397">
        <v>91</v>
      </c>
      <c r="G10" s="313">
        <v>91</v>
      </c>
      <c r="H10" s="184">
        <v>0</v>
      </c>
      <c r="I10" s="185">
        <v>0</v>
      </c>
      <c r="J10" s="179">
        <v>0</v>
      </c>
      <c r="K10" s="180">
        <v>0</v>
      </c>
    </row>
    <row r="11" spans="1:11" ht="12.75">
      <c r="A11" s="66" t="s">
        <v>32</v>
      </c>
      <c r="B11" s="475"/>
      <c r="C11" s="476" t="s">
        <v>319</v>
      </c>
      <c r="D11" s="412">
        <v>133</v>
      </c>
      <c r="E11" s="435">
        <v>133</v>
      </c>
      <c r="F11" s="397">
        <v>62</v>
      </c>
      <c r="G11" s="313">
        <v>61</v>
      </c>
      <c r="H11" s="184">
        <v>0</v>
      </c>
      <c r="I11" s="185">
        <v>0</v>
      </c>
      <c r="J11" s="404">
        <v>0</v>
      </c>
      <c r="K11" s="185">
        <v>0</v>
      </c>
    </row>
    <row r="12" spans="1:11" ht="12.75">
      <c r="A12" s="66" t="s">
        <v>164</v>
      </c>
      <c r="B12" s="475"/>
      <c r="C12" s="476" t="s">
        <v>319</v>
      </c>
      <c r="D12" s="412">
        <v>1</v>
      </c>
      <c r="E12" s="435">
        <v>1</v>
      </c>
      <c r="F12" s="397">
        <v>39</v>
      </c>
      <c r="G12" s="313">
        <v>36</v>
      </c>
      <c r="H12" s="184">
        <v>0</v>
      </c>
      <c r="I12" s="185">
        <v>0</v>
      </c>
      <c r="J12" s="404">
        <v>0</v>
      </c>
      <c r="K12" s="185">
        <v>0</v>
      </c>
    </row>
    <row r="13" spans="1:11" ht="12.75">
      <c r="A13" s="310" t="s">
        <v>33</v>
      </c>
      <c r="B13" s="477"/>
      <c r="C13" s="476" t="s">
        <v>319</v>
      </c>
      <c r="D13" s="412">
        <v>54</v>
      </c>
      <c r="E13" s="435">
        <v>54</v>
      </c>
      <c r="F13" s="406">
        <v>100</v>
      </c>
      <c r="G13" s="436">
        <f>100%*76.8</f>
        <v>76.8</v>
      </c>
      <c r="H13" s="184">
        <v>0</v>
      </c>
      <c r="I13" s="185">
        <v>0</v>
      </c>
      <c r="J13" s="404">
        <v>0</v>
      </c>
      <c r="K13" s="185">
        <v>0</v>
      </c>
    </row>
    <row r="14" spans="1:11" ht="12.75">
      <c r="A14" s="310" t="s">
        <v>327</v>
      </c>
      <c r="B14" s="477">
        <v>1</v>
      </c>
      <c r="C14" s="476" t="s">
        <v>319</v>
      </c>
      <c r="D14" s="412">
        <v>0</v>
      </c>
      <c r="E14" s="435">
        <v>0</v>
      </c>
      <c r="F14" s="184">
        <v>0</v>
      </c>
      <c r="G14" s="436">
        <v>45</v>
      </c>
      <c r="H14" s="184">
        <v>0</v>
      </c>
      <c r="I14" s="185">
        <v>0</v>
      </c>
      <c r="J14" s="404">
        <v>0</v>
      </c>
      <c r="K14" s="185">
        <v>0</v>
      </c>
    </row>
    <row r="15" spans="1:11" ht="12.75">
      <c r="A15" s="25" t="s">
        <v>328</v>
      </c>
      <c r="B15" s="475">
        <v>2</v>
      </c>
      <c r="C15" s="476" t="s">
        <v>319</v>
      </c>
      <c r="D15" s="412">
        <v>85</v>
      </c>
      <c r="E15" s="435">
        <v>85</v>
      </c>
      <c r="F15" s="397">
        <v>82</v>
      </c>
      <c r="G15" s="313">
        <v>80</v>
      </c>
      <c r="H15" s="184">
        <v>0</v>
      </c>
      <c r="I15" s="185">
        <v>0</v>
      </c>
      <c r="J15" s="179">
        <f>22+3</f>
        <v>25</v>
      </c>
      <c r="K15" s="180">
        <v>29</v>
      </c>
    </row>
    <row r="16" spans="1:11" ht="12.75">
      <c r="A16" s="66" t="s">
        <v>180</v>
      </c>
      <c r="B16" s="475"/>
      <c r="C16" s="476" t="s">
        <v>319</v>
      </c>
      <c r="D16" s="184">
        <v>0</v>
      </c>
      <c r="E16" s="435">
        <v>1</v>
      </c>
      <c r="F16" s="397">
        <v>68</v>
      </c>
      <c r="G16" s="313">
        <v>56</v>
      </c>
      <c r="H16" s="184">
        <v>0</v>
      </c>
      <c r="I16" s="185">
        <v>0</v>
      </c>
      <c r="J16" s="184">
        <v>0</v>
      </c>
      <c r="K16" s="185">
        <v>0</v>
      </c>
    </row>
    <row r="17" spans="1:11" ht="12.75">
      <c r="A17" s="66" t="s">
        <v>181</v>
      </c>
      <c r="B17" s="475"/>
      <c r="C17" s="476" t="s">
        <v>319</v>
      </c>
      <c r="D17" s="184">
        <v>0</v>
      </c>
      <c r="E17" s="185">
        <v>0</v>
      </c>
      <c r="F17" s="397">
        <v>50</v>
      </c>
      <c r="G17" s="313">
        <v>50</v>
      </c>
      <c r="H17" s="184">
        <v>0</v>
      </c>
      <c r="I17" s="185">
        <v>0</v>
      </c>
      <c r="J17" s="184">
        <v>0</v>
      </c>
      <c r="K17" s="185">
        <v>0</v>
      </c>
    </row>
    <row r="18" spans="1:11" ht="12.75">
      <c r="A18" s="25" t="s">
        <v>192</v>
      </c>
      <c r="B18" s="475"/>
      <c r="C18" s="476" t="s">
        <v>319</v>
      </c>
      <c r="D18" s="184">
        <v>0</v>
      </c>
      <c r="E18" s="185">
        <v>0</v>
      </c>
      <c r="F18" s="397">
        <v>100</v>
      </c>
      <c r="G18" s="313">
        <v>100</v>
      </c>
      <c r="H18" s="184">
        <v>0</v>
      </c>
      <c r="I18" s="185">
        <v>0</v>
      </c>
      <c r="J18" s="405">
        <v>0</v>
      </c>
      <c r="K18" s="185">
        <v>0</v>
      </c>
    </row>
    <row r="19" spans="1:11" ht="12.75">
      <c r="A19" s="25" t="s">
        <v>207</v>
      </c>
      <c r="B19" s="475"/>
      <c r="C19" s="476" t="s">
        <v>319</v>
      </c>
      <c r="D19" s="184">
        <v>0</v>
      </c>
      <c r="E19" s="185">
        <v>0</v>
      </c>
      <c r="F19" s="397">
        <v>100</v>
      </c>
      <c r="G19" s="313">
        <v>100</v>
      </c>
      <c r="H19" s="184">
        <v>0</v>
      </c>
      <c r="I19" s="185">
        <v>0</v>
      </c>
      <c r="J19" s="405">
        <v>0</v>
      </c>
      <c r="K19" s="185">
        <v>0</v>
      </c>
    </row>
    <row r="20" spans="1:11" ht="12.75">
      <c r="A20" s="66" t="s">
        <v>165</v>
      </c>
      <c r="B20" s="475"/>
      <c r="C20" s="476" t="s">
        <v>319</v>
      </c>
      <c r="D20" s="412">
        <v>1</v>
      </c>
      <c r="E20" s="435">
        <v>1</v>
      </c>
      <c r="F20" s="397">
        <v>50</v>
      </c>
      <c r="G20" s="313">
        <v>50</v>
      </c>
      <c r="H20" s="184">
        <v>0</v>
      </c>
      <c r="I20" s="185">
        <v>0</v>
      </c>
      <c r="J20" s="405">
        <v>0</v>
      </c>
      <c r="K20" s="185">
        <v>0</v>
      </c>
    </row>
    <row r="21" spans="1:11" ht="12.75">
      <c r="A21" s="310" t="s">
        <v>34</v>
      </c>
      <c r="B21" s="477"/>
      <c r="C21" s="476" t="s">
        <v>319</v>
      </c>
      <c r="D21" s="412">
        <v>134</v>
      </c>
      <c r="E21" s="435">
        <v>134</v>
      </c>
      <c r="F21" s="397">
        <v>70</v>
      </c>
      <c r="G21" s="313">
        <v>70</v>
      </c>
      <c r="H21" s="184">
        <v>0</v>
      </c>
      <c r="I21" s="185">
        <v>0</v>
      </c>
      <c r="J21" s="405">
        <v>0</v>
      </c>
      <c r="K21" s="185">
        <v>0</v>
      </c>
    </row>
    <row r="22" spans="1:11" ht="12.75">
      <c r="A22" s="310" t="s">
        <v>166</v>
      </c>
      <c r="B22" s="477"/>
      <c r="C22" s="476" t="s">
        <v>319</v>
      </c>
      <c r="D22" s="412">
        <v>1</v>
      </c>
      <c r="E22" s="435">
        <v>1</v>
      </c>
      <c r="F22" s="397">
        <v>50</v>
      </c>
      <c r="G22" s="313">
        <v>50</v>
      </c>
      <c r="H22" s="184">
        <v>0</v>
      </c>
      <c r="I22" s="185">
        <v>0</v>
      </c>
      <c r="J22" s="405">
        <v>0</v>
      </c>
      <c r="K22" s="185">
        <v>0</v>
      </c>
    </row>
    <row r="23" spans="1:11" ht="12.75">
      <c r="A23" s="66" t="s">
        <v>35</v>
      </c>
      <c r="B23" s="475"/>
      <c r="C23" s="476" t="s">
        <v>319</v>
      </c>
      <c r="D23" s="412">
        <v>38</v>
      </c>
      <c r="E23" s="435">
        <v>38</v>
      </c>
      <c r="F23" s="397">
        <v>68</v>
      </c>
      <c r="G23" s="313">
        <v>68</v>
      </c>
      <c r="H23" s="184">
        <v>0</v>
      </c>
      <c r="I23" s="185">
        <v>0</v>
      </c>
      <c r="J23" s="405">
        <v>0</v>
      </c>
      <c r="K23" s="185">
        <v>0</v>
      </c>
    </row>
    <row r="24" spans="1:11" ht="12.75">
      <c r="A24" s="310" t="s">
        <v>9</v>
      </c>
      <c r="B24" s="477"/>
      <c r="C24" s="476" t="s">
        <v>319</v>
      </c>
      <c r="D24" s="412">
        <v>2</v>
      </c>
      <c r="E24" s="435">
        <v>2</v>
      </c>
      <c r="F24" s="397">
        <v>83</v>
      </c>
      <c r="G24" s="313">
        <v>83</v>
      </c>
      <c r="H24" s="179">
        <v>14</v>
      </c>
      <c r="I24" s="180">
        <v>14</v>
      </c>
      <c r="J24" s="405">
        <v>0</v>
      </c>
      <c r="K24" s="185">
        <v>0</v>
      </c>
    </row>
    <row r="25" spans="1:11" ht="12.75">
      <c r="A25" s="310" t="s">
        <v>263</v>
      </c>
      <c r="B25" s="477"/>
      <c r="C25" s="475" t="s">
        <v>320</v>
      </c>
      <c r="D25" s="412">
        <v>0</v>
      </c>
      <c r="E25" s="435">
        <v>0</v>
      </c>
      <c r="F25" s="397">
        <v>100</v>
      </c>
      <c r="G25" s="185">
        <v>0</v>
      </c>
      <c r="H25" s="179">
        <v>0</v>
      </c>
      <c r="I25" s="180">
        <v>0</v>
      </c>
      <c r="J25" s="179">
        <f>258+507+1</f>
        <v>766</v>
      </c>
      <c r="K25" s="185">
        <v>0</v>
      </c>
    </row>
    <row r="26" spans="1:11" ht="12.75">
      <c r="A26" s="310" t="s">
        <v>262</v>
      </c>
      <c r="B26" s="477"/>
      <c r="C26" s="476" t="s">
        <v>319</v>
      </c>
      <c r="D26" s="412">
        <v>0</v>
      </c>
      <c r="E26" s="435">
        <v>0</v>
      </c>
      <c r="F26" s="397">
        <v>100</v>
      </c>
      <c r="G26" s="185">
        <v>0</v>
      </c>
      <c r="H26" s="179">
        <v>0</v>
      </c>
      <c r="I26" s="180">
        <v>0</v>
      </c>
      <c r="J26" s="405">
        <v>0</v>
      </c>
      <c r="K26" s="185">
        <v>0</v>
      </c>
    </row>
    <row r="27" spans="1:11" ht="12.75">
      <c r="A27" s="310" t="s">
        <v>20</v>
      </c>
      <c r="B27" s="477"/>
      <c r="C27" s="476" t="s">
        <v>319</v>
      </c>
      <c r="D27" s="412">
        <v>3718</v>
      </c>
      <c r="E27" s="435">
        <v>3718</v>
      </c>
      <c r="F27" s="406">
        <v>100</v>
      </c>
      <c r="G27" s="436">
        <v>100</v>
      </c>
      <c r="H27" s="184">
        <v>0</v>
      </c>
      <c r="I27" s="185">
        <v>0</v>
      </c>
      <c r="J27" s="405">
        <v>0</v>
      </c>
      <c r="K27" s="185">
        <v>0</v>
      </c>
    </row>
    <row r="28" spans="1:11" ht="12.75">
      <c r="A28" s="66" t="s">
        <v>330</v>
      </c>
      <c r="B28" s="475">
        <v>3</v>
      </c>
      <c r="C28" s="476" t="s">
        <v>321</v>
      </c>
      <c r="D28" s="412">
        <v>737</v>
      </c>
      <c r="E28" s="435">
        <v>737</v>
      </c>
      <c r="F28" s="397">
        <v>73</v>
      </c>
      <c r="G28" s="313">
        <v>73</v>
      </c>
      <c r="H28" s="184">
        <v>0</v>
      </c>
      <c r="I28" s="185">
        <v>0</v>
      </c>
      <c r="J28" s="405">
        <v>0</v>
      </c>
      <c r="K28" s="185">
        <v>0</v>
      </c>
    </row>
    <row r="29" spans="1:11" ht="12.75">
      <c r="A29" s="66" t="s">
        <v>10</v>
      </c>
      <c r="B29" s="475"/>
      <c r="C29" s="476" t="s">
        <v>99</v>
      </c>
      <c r="D29" s="412">
        <v>1</v>
      </c>
      <c r="E29" s="435">
        <v>1</v>
      </c>
      <c r="F29" s="397">
        <v>100</v>
      </c>
      <c r="G29" s="313">
        <v>100</v>
      </c>
      <c r="H29" s="184">
        <v>0</v>
      </c>
      <c r="I29" s="185">
        <v>0</v>
      </c>
      <c r="J29" s="179">
        <v>2</v>
      </c>
      <c r="K29" s="180">
        <v>13</v>
      </c>
    </row>
    <row r="30" spans="1:11" ht="12.75">
      <c r="A30" s="25" t="s">
        <v>332</v>
      </c>
      <c r="B30" s="475">
        <v>4</v>
      </c>
      <c r="C30" s="476" t="s">
        <v>322</v>
      </c>
      <c r="D30" s="412">
        <v>89567</v>
      </c>
      <c r="E30" s="435">
        <v>89567</v>
      </c>
      <c r="F30" s="397">
        <v>44</v>
      </c>
      <c r="G30" s="313">
        <v>44</v>
      </c>
      <c r="H30" s="179">
        <f>1026-184</f>
        <v>842</v>
      </c>
      <c r="I30" s="180">
        <f>740+46</f>
        <v>786</v>
      </c>
      <c r="J30" s="179">
        <v>0</v>
      </c>
      <c r="K30" s="180">
        <v>49</v>
      </c>
    </row>
    <row r="31" spans="1:11" ht="12.75">
      <c r="A31" s="310" t="s">
        <v>264</v>
      </c>
      <c r="C31" s="476" t="s">
        <v>323</v>
      </c>
      <c r="D31" s="412">
        <v>0</v>
      </c>
      <c r="E31" s="435">
        <v>0</v>
      </c>
      <c r="F31" s="397">
        <v>100</v>
      </c>
      <c r="G31" s="185">
        <v>0</v>
      </c>
      <c r="H31" s="184">
        <v>0</v>
      </c>
      <c r="I31" s="185">
        <v>0</v>
      </c>
      <c r="J31" s="405"/>
      <c r="K31" s="185"/>
    </row>
    <row r="32" spans="1:11" ht="12.75">
      <c r="A32" s="66" t="s">
        <v>182</v>
      </c>
      <c r="B32" s="475"/>
      <c r="C32" s="476" t="s">
        <v>319</v>
      </c>
      <c r="D32" s="412">
        <v>0</v>
      </c>
      <c r="E32" s="435">
        <v>0</v>
      </c>
      <c r="F32" s="397">
        <v>100</v>
      </c>
      <c r="G32" s="313">
        <v>100</v>
      </c>
      <c r="H32" s="184">
        <v>0</v>
      </c>
      <c r="I32" s="185">
        <v>0</v>
      </c>
      <c r="J32" s="179">
        <v>1076</v>
      </c>
      <c r="K32" s="180">
        <v>1115</v>
      </c>
    </row>
    <row r="33" spans="1:11" ht="12.75">
      <c r="A33" s="310" t="s">
        <v>11</v>
      </c>
      <c r="B33" s="477"/>
      <c r="C33" s="476" t="s">
        <v>324</v>
      </c>
      <c r="D33" s="412">
        <v>1</v>
      </c>
      <c r="E33" s="435">
        <v>1</v>
      </c>
      <c r="F33" s="397">
        <v>47</v>
      </c>
      <c r="G33" s="313">
        <v>47</v>
      </c>
      <c r="H33" s="184">
        <v>0</v>
      </c>
      <c r="I33" s="185">
        <v>0</v>
      </c>
      <c r="J33" s="179">
        <v>13</v>
      </c>
      <c r="K33" s="180">
        <v>12</v>
      </c>
    </row>
    <row r="34" spans="1:15" ht="12.75">
      <c r="A34" s="66" t="s">
        <v>12</v>
      </c>
      <c r="B34" s="475"/>
      <c r="C34" s="476" t="s">
        <v>319</v>
      </c>
      <c r="D34" s="412">
        <v>35261</v>
      </c>
      <c r="E34" s="435">
        <v>35261</v>
      </c>
      <c r="F34" s="397">
        <v>100</v>
      </c>
      <c r="G34" s="313">
        <v>100</v>
      </c>
      <c r="H34" s="378">
        <v>1760</v>
      </c>
      <c r="I34" s="242">
        <v>1760</v>
      </c>
      <c r="J34" s="179">
        <v>0</v>
      </c>
      <c r="K34" s="180">
        <v>0</v>
      </c>
      <c r="O34" s="478"/>
    </row>
    <row r="35" spans="1:11" ht="12.75">
      <c r="A35" s="66" t="s">
        <v>335</v>
      </c>
      <c r="B35" s="475">
        <v>5</v>
      </c>
      <c r="C35" s="476" t="s">
        <v>325</v>
      </c>
      <c r="D35" s="412">
        <v>500</v>
      </c>
      <c r="E35" s="435">
        <v>500</v>
      </c>
      <c r="F35" s="397">
        <v>80</v>
      </c>
      <c r="G35" s="313">
        <v>80</v>
      </c>
      <c r="H35" s="184">
        <v>0</v>
      </c>
      <c r="I35" s="185">
        <v>0</v>
      </c>
      <c r="J35" s="405">
        <v>0</v>
      </c>
      <c r="K35" s="185">
        <v>0</v>
      </c>
    </row>
    <row r="36" spans="1:11" ht="12.75">
      <c r="A36" s="66" t="s">
        <v>342</v>
      </c>
      <c r="B36" s="475">
        <v>3</v>
      </c>
      <c r="C36" s="476" t="s">
        <v>271</v>
      </c>
      <c r="D36" s="412">
        <v>3750</v>
      </c>
      <c r="E36" s="435">
        <v>3750</v>
      </c>
      <c r="F36" s="397">
        <v>100</v>
      </c>
      <c r="G36" s="313">
        <v>100</v>
      </c>
      <c r="H36" s="184">
        <v>0</v>
      </c>
      <c r="I36" s="185">
        <v>0</v>
      </c>
      <c r="J36" s="405">
        <v>0</v>
      </c>
      <c r="K36" s="185">
        <v>0</v>
      </c>
    </row>
    <row r="37" spans="1:15" ht="12.75">
      <c r="A37" s="66" t="s">
        <v>94</v>
      </c>
      <c r="B37" s="475">
        <v>6</v>
      </c>
      <c r="C37" s="476" t="s">
        <v>320</v>
      </c>
      <c r="D37" s="412">
        <v>1580</v>
      </c>
      <c r="E37" s="435">
        <v>1580</v>
      </c>
      <c r="F37" s="397">
        <v>100</v>
      </c>
      <c r="G37" s="313">
        <v>100</v>
      </c>
      <c r="H37" s="378">
        <v>687</v>
      </c>
      <c r="I37" s="242">
        <v>687</v>
      </c>
      <c r="J37" s="179">
        <v>0</v>
      </c>
      <c r="K37" s="180">
        <v>0</v>
      </c>
      <c r="O37" s="478"/>
    </row>
    <row r="38" spans="1:15" ht="12.75">
      <c r="A38" s="66" t="s">
        <v>13</v>
      </c>
      <c r="B38" s="475">
        <v>6</v>
      </c>
      <c r="C38" s="476" t="s">
        <v>321</v>
      </c>
      <c r="D38" s="412">
        <v>449</v>
      </c>
      <c r="E38" s="435">
        <v>449</v>
      </c>
      <c r="F38" s="397">
        <v>100</v>
      </c>
      <c r="G38" s="313">
        <v>100</v>
      </c>
      <c r="H38" s="179">
        <f>207+33+46+53</f>
        <v>339</v>
      </c>
      <c r="I38" s="180">
        <f>207+33+46</f>
        <v>286</v>
      </c>
      <c r="J38" s="179">
        <v>0</v>
      </c>
      <c r="K38" s="180">
        <v>0</v>
      </c>
      <c r="O38" s="478"/>
    </row>
    <row r="39" spans="1:15" ht="12.75">
      <c r="A39" s="66" t="s">
        <v>337</v>
      </c>
      <c r="B39" s="475">
        <v>7</v>
      </c>
      <c r="C39" s="476" t="s">
        <v>319</v>
      </c>
      <c r="D39" s="184">
        <v>0</v>
      </c>
      <c r="E39" s="435">
        <v>0</v>
      </c>
      <c r="F39" s="184">
        <v>0</v>
      </c>
      <c r="G39" s="313">
        <v>100</v>
      </c>
      <c r="H39" s="184">
        <v>0</v>
      </c>
      <c r="I39" s="185">
        <v>0</v>
      </c>
      <c r="J39" s="184">
        <v>0</v>
      </c>
      <c r="K39" s="180">
        <v>5</v>
      </c>
      <c r="O39" s="478"/>
    </row>
    <row r="40" spans="1:11" ht="12.75">
      <c r="A40" s="66" t="s">
        <v>14</v>
      </c>
      <c r="B40" s="475"/>
      <c r="C40" s="476" t="s">
        <v>319</v>
      </c>
      <c r="D40" s="412">
        <v>337</v>
      </c>
      <c r="E40" s="435">
        <v>337</v>
      </c>
      <c r="F40" s="397">
        <v>72</v>
      </c>
      <c r="G40" s="313">
        <v>71</v>
      </c>
      <c r="H40" s="184">
        <v>0</v>
      </c>
      <c r="I40" s="185">
        <v>0</v>
      </c>
      <c r="J40" s="179">
        <f>191+64</f>
        <v>255</v>
      </c>
      <c r="K40" s="180">
        <v>265</v>
      </c>
    </row>
    <row r="41" spans="1:11" ht="12.75">
      <c r="A41" s="66" t="s">
        <v>15</v>
      </c>
      <c r="B41" s="475"/>
      <c r="C41" s="476" t="s">
        <v>319</v>
      </c>
      <c r="D41" s="412">
        <v>28</v>
      </c>
      <c r="E41" s="435">
        <v>28</v>
      </c>
      <c r="F41" s="397">
        <v>72</v>
      </c>
      <c r="G41" s="313">
        <v>74</v>
      </c>
      <c r="H41" s="184">
        <v>0</v>
      </c>
      <c r="I41" s="185">
        <v>0</v>
      </c>
      <c r="J41" s="405">
        <v>0</v>
      </c>
      <c r="K41" s="185">
        <v>0</v>
      </c>
    </row>
    <row r="42" spans="1:11" ht="12.75">
      <c r="A42" s="310" t="s">
        <v>340</v>
      </c>
      <c r="B42" s="477">
        <v>8</v>
      </c>
      <c r="C42" s="413" t="s">
        <v>272</v>
      </c>
      <c r="D42" s="412">
        <v>4478</v>
      </c>
      <c r="E42" s="435">
        <v>4478</v>
      </c>
      <c r="F42" s="397">
        <v>49</v>
      </c>
      <c r="G42" s="313">
        <v>49</v>
      </c>
      <c r="H42" s="378">
        <v>222</v>
      </c>
      <c r="I42" s="242">
        <v>222</v>
      </c>
      <c r="J42" s="179">
        <f>194-2</f>
        <v>192</v>
      </c>
      <c r="K42" s="180">
        <v>172</v>
      </c>
    </row>
    <row r="43" spans="1:11" ht="12.75">
      <c r="A43" s="310" t="s">
        <v>16</v>
      </c>
      <c r="B43" s="477"/>
      <c r="C43" s="476" t="s">
        <v>319</v>
      </c>
      <c r="D43" s="412">
        <v>14495</v>
      </c>
      <c r="E43" s="435">
        <v>14495</v>
      </c>
      <c r="F43" s="397">
        <v>70</v>
      </c>
      <c r="G43" s="313">
        <v>70</v>
      </c>
      <c r="H43" s="184">
        <v>0</v>
      </c>
      <c r="I43" s="185">
        <v>0</v>
      </c>
      <c r="J43" s="405">
        <v>0</v>
      </c>
      <c r="K43" s="185">
        <v>0</v>
      </c>
    </row>
    <row r="44" spans="1:11" ht="12.75">
      <c r="A44" s="310" t="s">
        <v>341</v>
      </c>
      <c r="B44" s="477">
        <v>1</v>
      </c>
      <c r="C44" s="476" t="s">
        <v>319</v>
      </c>
      <c r="D44" s="412">
        <v>0</v>
      </c>
      <c r="E44" s="435">
        <v>0</v>
      </c>
      <c r="F44" s="184">
        <v>0</v>
      </c>
      <c r="G44" s="313">
        <v>34</v>
      </c>
      <c r="H44" s="184">
        <v>0</v>
      </c>
      <c r="I44" s="185">
        <v>0</v>
      </c>
      <c r="J44" s="405">
        <v>0</v>
      </c>
      <c r="K44" s="185">
        <v>0</v>
      </c>
    </row>
    <row r="45" spans="1:11" ht="12.75">
      <c r="A45" s="310" t="s">
        <v>167</v>
      </c>
      <c r="B45" s="477"/>
      <c r="C45" s="476" t="s">
        <v>319</v>
      </c>
      <c r="D45" s="412">
        <v>0</v>
      </c>
      <c r="E45" s="435">
        <v>0</v>
      </c>
      <c r="F45" s="397">
        <v>50</v>
      </c>
      <c r="G45" s="313">
        <v>50</v>
      </c>
      <c r="H45" s="184">
        <v>0</v>
      </c>
      <c r="I45" s="185">
        <v>0</v>
      </c>
      <c r="J45" s="405">
        <v>0</v>
      </c>
      <c r="K45" s="185">
        <v>0</v>
      </c>
    </row>
    <row r="46" spans="1:11" ht="12.75">
      <c r="A46" s="310" t="s">
        <v>17</v>
      </c>
      <c r="B46" s="477"/>
      <c r="C46" s="476" t="s">
        <v>319</v>
      </c>
      <c r="D46" s="412">
        <v>2</v>
      </c>
      <c r="E46" s="435">
        <v>2</v>
      </c>
      <c r="F46" s="397">
        <v>71</v>
      </c>
      <c r="G46" s="313">
        <v>69</v>
      </c>
      <c r="H46" s="184">
        <v>0</v>
      </c>
      <c r="I46" s="185">
        <v>0</v>
      </c>
      <c r="J46" s="405">
        <v>0</v>
      </c>
      <c r="K46" s="185">
        <v>0</v>
      </c>
    </row>
    <row r="47" spans="1:11" ht="12.75">
      <c r="A47" s="82" t="s">
        <v>92</v>
      </c>
      <c r="B47" s="477"/>
      <c r="C47" s="413"/>
      <c r="D47" s="413"/>
      <c r="E47" s="413"/>
      <c r="F47" s="397"/>
      <c r="G47" s="313"/>
      <c r="H47" s="397"/>
      <c r="I47" s="313"/>
      <c r="J47" s="248"/>
      <c r="K47" s="313"/>
    </row>
    <row r="48" spans="1:11" ht="12.75">
      <c r="A48" s="310" t="s">
        <v>61</v>
      </c>
      <c r="B48" s="477"/>
      <c r="C48" s="413" t="s">
        <v>270</v>
      </c>
      <c r="D48" s="412">
        <v>3497</v>
      </c>
      <c r="E48" s="435">
        <v>3497</v>
      </c>
      <c r="F48" s="397">
        <v>51</v>
      </c>
      <c r="G48" s="313">
        <v>51</v>
      </c>
      <c r="H48" s="184">
        <v>0</v>
      </c>
      <c r="I48" s="185">
        <v>0</v>
      </c>
      <c r="J48" s="405">
        <v>0</v>
      </c>
      <c r="K48" s="185">
        <v>0</v>
      </c>
    </row>
    <row r="49" spans="1:16" ht="13.5" thickBot="1">
      <c r="A49" s="310"/>
      <c r="B49" s="477"/>
      <c r="C49" s="414"/>
      <c r="D49" s="414"/>
      <c r="E49" s="437"/>
      <c r="F49" s="407"/>
      <c r="G49" s="249"/>
      <c r="H49" s="189">
        <f>SUM(H10:H48)</f>
        <v>3864</v>
      </c>
      <c r="I49" s="190">
        <f>SUM(I10:I48)</f>
        <v>3755</v>
      </c>
      <c r="J49" s="189">
        <f>SUM(J10:J48)</f>
        <v>2329</v>
      </c>
      <c r="K49" s="190">
        <f>SUM(K10:K48)</f>
        <v>1660</v>
      </c>
      <c r="O49" s="61"/>
      <c r="P49" s="61"/>
    </row>
    <row r="50" spans="1:11" ht="18.75" customHeight="1" hidden="1">
      <c r="A50" s="17" t="s">
        <v>95</v>
      </c>
      <c r="B50" s="475"/>
      <c r="C50" s="411"/>
      <c r="D50" s="411"/>
      <c r="E50" s="479"/>
      <c r="F50" s="45"/>
      <c r="G50" s="45"/>
      <c r="H50" s="14"/>
      <c r="I50" s="14"/>
      <c r="J50" s="14"/>
      <c r="K50" s="14"/>
    </row>
    <row r="51" spans="1:11" ht="15.75" customHeight="1" hidden="1">
      <c r="A51" s="17" t="s">
        <v>92</v>
      </c>
      <c r="B51" s="475"/>
      <c r="C51" s="411"/>
      <c r="D51" s="411"/>
      <c r="E51" s="479"/>
      <c r="F51" s="45"/>
      <c r="G51" s="45"/>
      <c r="H51" s="14"/>
      <c r="I51" s="14"/>
      <c r="J51" s="14"/>
      <c r="K51" s="14"/>
    </row>
    <row r="52" spans="1:11" ht="12.75" hidden="1">
      <c r="A52" s="66" t="s">
        <v>96</v>
      </c>
      <c r="B52" s="475"/>
      <c r="C52" s="411"/>
      <c r="D52" s="411"/>
      <c r="E52" s="479"/>
      <c r="F52" s="45"/>
      <c r="G52" s="45"/>
      <c r="H52" s="14"/>
      <c r="I52" s="14"/>
      <c r="J52" s="14"/>
      <c r="K52" s="14"/>
    </row>
    <row r="53" spans="1:11" ht="12.75" hidden="1">
      <c r="A53" s="480" t="s">
        <v>106</v>
      </c>
      <c r="B53" s="481"/>
      <c r="C53" s="411">
        <v>-1</v>
      </c>
      <c r="D53" s="411"/>
      <c r="E53" s="14">
        <v>0</v>
      </c>
      <c r="F53" s="14">
        <v>0</v>
      </c>
      <c r="G53" s="464">
        <v>39</v>
      </c>
      <c r="H53" s="14">
        <v>0</v>
      </c>
      <c r="I53" s="14">
        <v>211676</v>
      </c>
      <c r="J53" s="14">
        <v>0</v>
      </c>
      <c r="K53" s="14">
        <v>0</v>
      </c>
    </row>
    <row r="54" spans="1:11" ht="17.25" customHeight="1" hidden="1">
      <c r="A54" s="17" t="s">
        <v>93</v>
      </c>
      <c r="B54" s="475"/>
      <c r="C54" s="411"/>
      <c r="D54" s="411"/>
      <c r="E54" s="479"/>
      <c r="F54" s="45"/>
      <c r="G54" s="45"/>
      <c r="H54" s="14"/>
      <c r="I54" s="14"/>
      <c r="J54" s="14"/>
      <c r="K54" s="14"/>
    </row>
    <row r="55" spans="1:11" ht="12.75" hidden="1">
      <c r="A55" s="66" t="s">
        <v>97</v>
      </c>
      <c r="B55" s="475"/>
      <c r="C55" s="411">
        <v>-4</v>
      </c>
      <c r="D55" s="411"/>
      <c r="E55" s="479"/>
      <c r="F55" s="14">
        <v>0</v>
      </c>
      <c r="G55" s="115">
        <v>49</v>
      </c>
      <c r="H55" s="14">
        <v>0</v>
      </c>
      <c r="I55" s="14">
        <v>0</v>
      </c>
      <c r="J55" s="14">
        <v>0</v>
      </c>
      <c r="K55" s="14">
        <v>0</v>
      </c>
    </row>
    <row r="56" spans="1:12" s="45" customFormat="1" ht="12.75" hidden="1">
      <c r="A56" s="310" t="s">
        <v>50</v>
      </c>
      <c r="B56" s="477"/>
      <c r="C56" s="482">
        <v>-8</v>
      </c>
      <c r="D56" s="482"/>
      <c r="E56" s="161">
        <v>0</v>
      </c>
      <c r="F56" s="14">
        <v>0</v>
      </c>
      <c r="G56" s="85">
        <v>37</v>
      </c>
      <c r="H56" s="14">
        <v>0</v>
      </c>
      <c r="I56" s="14">
        <v>0</v>
      </c>
      <c r="J56" s="14">
        <v>0</v>
      </c>
      <c r="K56" s="14">
        <v>0</v>
      </c>
      <c r="L56" s="483"/>
    </row>
    <row r="57" spans="1:12" s="45" customFormat="1" ht="12.75" hidden="1">
      <c r="A57" s="310" t="s">
        <v>67</v>
      </c>
      <c r="B57" s="477"/>
      <c r="C57" s="482">
        <v>-9</v>
      </c>
      <c r="D57" s="482"/>
      <c r="E57" s="161">
        <v>0</v>
      </c>
      <c r="F57" s="14">
        <v>0</v>
      </c>
      <c r="G57" s="85">
        <v>37</v>
      </c>
      <c r="H57" s="14">
        <v>0</v>
      </c>
      <c r="I57" s="14">
        <v>0</v>
      </c>
      <c r="J57" s="14">
        <v>0</v>
      </c>
      <c r="K57" s="14">
        <v>0</v>
      </c>
      <c r="L57" s="483"/>
    </row>
    <row r="58" spans="1:12" ht="12.75" hidden="1">
      <c r="A58" s="349" t="s">
        <v>107</v>
      </c>
      <c r="B58" s="484"/>
      <c r="C58" s="485">
        <v>-4</v>
      </c>
      <c r="D58" s="485"/>
      <c r="E58" s="486">
        <v>0</v>
      </c>
      <c r="F58" s="14">
        <v>0</v>
      </c>
      <c r="G58" s="487">
        <v>47</v>
      </c>
      <c r="H58" s="14">
        <v>0</v>
      </c>
      <c r="I58" s="14">
        <v>0</v>
      </c>
      <c r="J58" s="14">
        <v>0</v>
      </c>
      <c r="K58" s="14">
        <v>0</v>
      </c>
      <c r="L58" s="45"/>
    </row>
    <row r="59" spans="1:12" ht="18" customHeight="1" hidden="1" thickBot="1">
      <c r="A59" s="310"/>
      <c r="B59" s="477"/>
      <c r="C59" s="414"/>
      <c r="D59" s="414"/>
      <c r="E59" s="488"/>
      <c r="F59" s="22">
        <f>SUM(F52:F58)</f>
        <v>0</v>
      </c>
      <c r="G59" s="489"/>
      <c r="H59" s="22">
        <f>SUM(H52:H58)</f>
        <v>0</v>
      </c>
      <c r="I59" s="22">
        <f>SUM(I52:I58)</f>
        <v>211676</v>
      </c>
      <c r="J59" s="22">
        <f>SUM(J52:J58)</f>
        <v>0</v>
      </c>
      <c r="K59" s="22">
        <f>SUM(K52:K58)</f>
        <v>0</v>
      </c>
      <c r="L59" s="45"/>
    </row>
    <row r="60" spans="1:12" ht="12.75">
      <c r="A60" s="310"/>
      <c r="B60" s="477"/>
      <c r="C60" s="482"/>
      <c r="D60" s="482"/>
      <c r="E60" s="490"/>
      <c r="F60" s="45"/>
      <c r="G60" s="85"/>
      <c r="H60" s="45"/>
      <c r="I60" s="491"/>
      <c r="J60" s="45"/>
      <c r="K60" s="115"/>
      <c r="L60" s="45"/>
    </row>
    <row r="61" spans="1:11" ht="12.75">
      <c r="A61" s="337"/>
      <c r="B61" s="492"/>
      <c r="C61" s="493"/>
      <c r="D61" s="493"/>
      <c r="E61" s="494"/>
      <c r="F61" s="495"/>
      <c r="G61" s="496"/>
      <c r="H61" s="497"/>
      <c r="I61" s="42"/>
      <c r="J61" s="42"/>
      <c r="K61" s="42"/>
    </row>
    <row r="62" spans="1:11" ht="12.75">
      <c r="A62" s="498" t="s">
        <v>326</v>
      </c>
      <c r="B62" s="498"/>
      <c r="C62" s="498"/>
      <c r="D62" s="498"/>
      <c r="E62" s="498"/>
      <c r="F62" s="498"/>
      <c r="G62" s="498"/>
      <c r="H62" s="498"/>
      <c r="I62" s="498"/>
      <c r="J62" s="498"/>
      <c r="K62" s="498"/>
    </row>
    <row r="63" spans="1:11" ht="12.75">
      <c r="A63" s="526" t="s">
        <v>329</v>
      </c>
      <c r="B63" s="505"/>
      <c r="C63" s="505"/>
      <c r="D63" s="505"/>
      <c r="E63" s="505"/>
      <c r="F63" s="505"/>
      <c r="G63" s="505"/>
      <c r="H63" s="505"/>
      <c r="I63" s="505"/>
      <c r="J63" s="498"/>
      <c r="K63" s="498"/>
    </row>
    <row r="64" spans="1:11" ht="12.75">
      <c r="A64" s="337" t="s">
        <v>331</v>
      </c>
      <c r="B64" s="492"/>
      <c r="C64" s="493"/>
      <c r="D64" s="493"/>
      <c r="E64" s="494"/>
      <c r="F64" s="495"/>
      <c r="G64" s="496"/>
      <c r="H64" s="497"/>
      <c r="I64" s="42"/>
      <c r="J64" s="42"/>
      <c r="K64" s="42"/>
    </row>
    <row r="65" spans="1:11" ht="12.75">
      <c r="A65" s="337" t="s">
        <v>333</v>
      </c>
      <c r="B65" s="492"/>
      <c r="C65" s="493"/>
      <c r="D65" s="493"/>
      <c r="E65" s="494"/>
      <c r="F65" s="495"/>
      <c r="G65" s="496"/>
      <c r="H65" s="497"/>
      <c r="I65" s="42"/>
      <c r="J65" s="42"/>
      <c r="K65" s="42"/>
    </row>
    <row r="66" spans="1:11" ht="12.75">
      <c r="A66" s="337" t="s">
        <v>334</v>
      </c>
      <c r="B66" s="492"/>
      <c r="C66" s="493"/>
      <c r="D66" s="493"/>
      <c r="E66" s="494"/>
      <c r="F66" s="495"/>
      <c r="G66" s="496"/>
      <c r="H66" s="497"/>
      <c r="I66" s="42"/>
      <c r="J66" s="42"/>
      <c r="K66" s="42"/>
    </row>
    <row r="67" spans="1:8" ht="12.75">
      <c r="A67" s="337" t="s">
        <v>336</v>
      </c>
      <c r="B67" s="285"/>
      <c r="C67" s="463"/>
      <c r="D67" s="463"/>
      <c r="E67" s="464"/>
      <c r="F67" s="40"/>
      <c r="G67" s="75"/>
      <c r="H67" s="465"/>
    </row>
    <row r="68" spans="1:8" ht="12.75">
      <c r="A68" s="337" t="s">
        <v>338</v>
      </c>
      <c r="B68" s="285"/>
      <c r="C68" s="463"/>
      <c r="D68" s="463"/>
      <c r="E68" s="464"/>
      <c r="F68" s="40"/>
      <c r="G68" s="75"/>
      <c r="H68" s="465"/>
    </row>
    <row r="69" spans="1:8" ht="12.75">
      <c r="A69" s="337" t="s">
        <v>339</v>
      </c>
      <c r="B69" s="285"/>
      <c r="C69" s="463"/>
      <c r="D69" s="463"/>
      <c r="E69" s="464"/>
      <c r="F69" s="40"/>
      <c r="G69" s="75"/>
      <c r="H69" s="465"/>
    </row>
    <row r="70" spans="1:8" ht="12.75">
      <c r="A70" s="25" t="s">
        <v>362</v>
      </c>
      <c r="B70" s="285"/>
      <c r="C70" s="463"/>
      <c r="D70" s="463"/>
      <c r="E70" s="464"/>
      <c r="F70" s="40"/>
      <c r="G70" s="75"/>
      <c r="H70" s="465"/>
    </row>
    <row r="71" spans="1:8" ht="12.75">
      <c r="A71" s="337"/>
      <c r="B71" s="285"/>
      <c r="C71" s="463"/>
      <c r="D71" s="463"/>
      <c r="E71" s="464"/>
      <c r="F71" s="40"/>
      <c r="G71" s="75"/>
      <c r="H71" s="465"/>
    </row>
    <row r="72" spans="1:8" ht="12.75">
      <c r="A72" s="396"/>
      <c r="B72" s="285"/>
      <c r="C72" s="463"/>
      <c r="D72" s="463"/>
      <c r="E72" s="464"/>
      <c r="F72" s="40"/>
      <c r="G72" s="75"/>
      <c r="H72" s="465"/>
    </row>
    <row r="73" spans="1:8" ht="12.75">
      <c r="A73" s="66"/>
      <c r="B73" s="285"/>
      <c r="C73" s="463"/>
      <c r="D73" s="463"/>
      <c r="E73" s="464"/>
      <c r="F73" s="40"/>
      <c r="G73" s="75"/>
      <c r="H73" s="465"/>
    </row>
    <row r="74" spans="1:8" ht="12.75">
      <c r="A74" s="66"/>
      <c r="B74" s="285"/>
      <c r="C74" s="463"/>
      <c r="D74" s="463"/>
      <c r="E74" s="464"/>
      <c r="F74" s="40"/>
      <c r="G74" s="75"/>
      <c r="H74" s="465"/>
    </row>
    <row r="75" spans="1:8" ht="12.75">
      <c r="A75" s="66"/>
      <c r="B75" s="285"/>
      <c r="C75" s="463"/>
      <c r="D75" s="463"/>
      <c r="E75" s="464"/>
      <c r="F75" s="40"/>
      <c r="G75" s="75"/>
      <c r="H75" s="465"/>
    </row>
    <row r="76" spans="1:8" ht="12.75">
      <c r="A76" s="66"/>
      <c r="B76" s="285"/>
      <c r="C76" s="463"/>
      <c r="D76" s="463"/>
      <c r="E76" s="464"/>
      <c r="F76" s="40"/>
      <c r="G76" s="75"/>
      <c r="H76" s="465"/>
    </row>
    <row r="77" spans="1:8" ht="12.75">
      <c r="A77" s="66"/>
      <c r="B77" s="285"/>
      <c r="C77" s="463"/>
      <c r="D77" s="463"/>
      <c r="E77" s="464"/>
      <c r="F77" s="40"/>
      <c r="G77" s="75"/>
      <c r="H77" s="465"/>
    </row>
    <row r="78" spans="1:8" ht="12.75">
      <c r="A78" s="66"/>
      <c r="B78" s="285"/>
      <c r="C78" s="463"/>
      <c r="D78" s="463"/>
      <c r="E78" s="464"/>
      <c r="F78" s="40"/>
      <c r="G78" s="75"/>
      <c r="H78" s="465"/>
    </row>
    <row r="79" spans="1:8" ht="12.75">
      <c r="A79" s="66"/>
      <c r="B79" s="285"/>
      <c r="C79" s="463"/>
      <c r="D79" s="463"/>
      <c r="E79" s="464"/>
      <c r="F79" s="40"/>
      <c r="G79" s="75"/>
      <c r="H79" s="465"/>
    </row>
    <row r="80" spans="1:8" ht="12.75">
      <c r="A80" s="66"/>
      <c r="B80" s="285"/>
      <c r="C80" s="463"/>
      <c r="D80" s="463"/>
      <c r="E80" s="464"/>
      <c r="F80" s="40"/>
      <c r="G80" s="75"/>
      <c r="H80" s="465"/>
    </row>
    <row r="81" spans="1:8" ht="12.75">
      <c r="A81" s="66"/>
      <c r="B81" s="285"/>
      <c r="C81" s="463"/>
      <c r="D81" s="463"/>
      <c r="E81" s="464"/>
      <c r="F81" s="40"/>
      <c r="G81" s="75"/>
      <c r="H81" s="465"/>
    </row>
    <row r="82" spans="1:8" ht="12.75">
      <c r="A82" s="66"/>
      <c r="B82" s="285"/>
      <c r="C82" s="463"/>
      <c r="D82" s="463"/>
      <c r="E82" s="464"/>
      <c r="F82" s="40"/>
      <c r="G82" s="75"/>
      <c r="H82" s="465"/>
    </row>
    <row r="83" spans="1:8" ht="12.75">
      <c r="A83" s="66"/>
      <c r="B83" s="285"/>
      <c r="C83" s="463"/>
      <c r="D83" s="463"/>
      <c r="E83" s="464"/>
      <c r="F83" s="40"/>
      <c r="G83" s="75"/>
      <c r="H83" s="465"/>
    </row>
    <row r="84" spans="1:8" ht="12.75">
      <c r="A84" s="66"/>
      <c r="B84" s="285"/>
      <c r="C84" s="463"/>
      <c r="D84" s="463"/>
      <c r="E84" s="464"/>
      <c r="F84" s="40"/>
      <c r="G84" s="75"/>
      <c r="H84" s="465"/>
    </row>
    <row r="85" spans="1:8" ht="12.75">
      <c r="A85" s="66"/>
      <c r="B85" s="285"/>
      <c r="C85" s="463"/>
      <c r="D85" s="463"/>
      <c r="E85" s="464"/>
      <c r="F85" s="40"/>
      <c r="G85" s="75"/>
      <c r="H85" s="465"/>
    </row>
    <row r="86" spans="1:8" ht="12.75">
      <c r="A86" s="66"/>
      <c r="B86" s="285"/>
      <c r="C86" s="463"/>
      <c r="D86" s="463"/>
      <c r="E86" s="464"/>
      <c r="F86" s="40"/>
      <c r="G86" s="75"/>
      <c r="H86" s="465"/>
    </row>
    <row r="87" spans="1:8" ht="12.75">
      <c r="A87" s="66"/>
      <c r="B87" s="285"/>
      <c r="C87" s="463"/>
      <c r="D87" s="463"/>
      <c r="E87" s="464"/>
      <c r="F87" s="40"/>
      <c r="G87" s="75"/>
      <c r="H87" s="465"/>
    </row>
  </sheetData>
  <sheetProtection/>
  <mergeCells count="5">
    <mergeCell ref="A63:I63"/>
    <mergeCell ref="F4:G5"/>
    <mergeCell ref="H4:K4"/>
    <mergeCell ref="H5:I5"/>
    <mergeCell ref="J5:K5"/>
  </mergeCells>
  <printOptions/>
  <pageMargins left="0.75" right="0.75" top="1" bottom="1" header="0.5" footer="0.5"/>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Shil User</dc:creator>
  <cp:keywords/>
  <dc:description/>
  <cp:lastModifiedBy>Melanie Terpend</cp:lastModifiedBy>
  <cp:lastPrinted>2014-09-04T12:45:45Z</cp:lastPrinted>
  <dcterms:created xsi:type="dcterms:W3CDTF">1999-08-19T09:40:01Z</dcterms:created>
  <dcterms:modified xsi:type="dcterms:W3CDTF">2014-10-24T08:55:43Z</dcterms:modified>
  <cp:category/>
  <cp:version/>
  <cp:contentType/>
  <cp:contentStatus/>
</cp:coreProperties>
</file>